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Tanggamus" sheetId="7" r:id="rId1"/>
  </sheets>
  <calcPr calcId="144525"/>
  <customWorkbookViews>
    <customWorkbookView name="Filter 1" guid="{D852CC4E-F7DD-4D18-BFA0-486357FCCC2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06" i="7" l="1"/>
  <c r="AE306" i="7" l="1"/>
  <c r="O306" i="7" l="1"/>
  <c r="H306" i="7"/>
  <c r="I306" i="7"/>
  <c r="J306" i="7"/>
  <c r="K306" i="7"/>
  <c r="L306" i="7"/>
  <c r="M306" i="7"/>
  <c r="P306" i="7"/>
  <c r="Q306" i="7"/>
  <c r="R306" i="7"/>
  <c r="S306" i="7"/>
  <c r="T306" i="7"/>
  <c r="U306" i="7"/>
  <c r="V306" i="7"/>
  <c r="W306" i="7"/>
  <c r="X306" i="7"/>
  <c r="Y306" i="7"/>
  <c r="Z306" i="7"/>
  <c r="AA306" i="7"/>
  <c r="AB306" i="7"/>
  <c r="AC306" i="7"/>
  <c r="AD306" i="7"/>
  <c r="AF306" i="7"/>
  <c r="AG306" i="7"/>
  <c r="AH306" i="7"/>
  <c r="G306" i="7"/>
  <c r="AA305" i="7" l="1"/>
  <c r="AA304" i="7"/>
  <c r="AA303" i="7"/>
  <c r="AA302" i="7"/>
  <c r="AA301" i="7"/>
  <c r="AA300" i="7"/>
  <c r="AA279" i="7"/>
  <c r="AA278" i="7"/>
  <c r="AA277" i="7"/>
  <c r="AA276" i="7"/>
  <c r="AA275" i="7"/>
  <c r="AA274" i="7"/>
  <c r="AA273" i="7"/>
  <c r="AA272" i="7"/>
  <c r="AA271" i="7"/>
  <c r="AA270" i="7"/>
  <c r="AA269" i="7"/>
  <c r="AA236" i="7"/>
  <c r="AA235" i="7"/>
  <c r="AA234" i="7"/>
  <c r="AA233" i="7"/>
  <c r="AA232" i="7"/>
  <c r="AA231" i="7"/>
  <c r="AA230" i="7"/>
  <c r="AA229" i="7"/>
  <c r="AA228" i="7"/>
  <c r="AA227" i="7"/>
  <c r="AA226" i="7"/>
  <c r="AA225" i="7"/>
  <c r="AA208" i="7"/>
  <c r="AA207" i="7"/>
  <c r="AA206" i="7"/>
  <c r="AA205" i="7"/>
  <c r="AA204" i="7"/>
  <c r="AA203" i="7"/>
  <c r="AA202" i="7"/>
  <c r="AA201" i="7"/>
  <c r="AA187" i="7"/>
  <c r="AA162" i="7"/>
  <c r="AA157" i="7"/>
  <c r="AA156" i="7"/>
  <c r="AA155" i="7"/>
  <c r="AA154" i="7"/>
  <c r="AA143" i="7"/>
  <c r="AA142" i="7"/>
  <c r="AA141" i="7"/>
  <c r="AA140" i="7"/>
  <c r="AA139" i="7"/>
  <c r="AA138" i="7"/>
  <c r="AA137" i="7"/>
  <c r="AA136" i="7"/>
  <c r="AA134" i="7"/>
  <c r="AA133" i="7"/>
  <c r="AA132" i="7"/>
  <c r="AA129" i="7"/>
  <c r="AA128" i="7"/>
  <c r="AA127" i="7"/>
  <c r="AA115" i="7"/>
  <c r="AA114" i="7"/>
  <c r="AA113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</calcChain>
</file>

<file path=xl/comments1.xml><?xml version="1.0" encoding="utf-8"?>
<comments xmlns="http://schemas.openxmlformats.org/spreadsheetml/2006/main">
  <authors>
    <author/>
  </authors>
  <commentList>
    <comment ref="G28" authorId="0">
      <text>
        <r>
          <rPr>
            <sz val="11"/>
            <color rgb="FF000000"/>
            <rFont val="Calibri"/>
            <charset val="1"/>
            <scheme val="minor"/>
          </rPr>
          <t>75
	-RIzka Munaja</t>
        </r>
      </text>
    </comment>
  </commentList>
</comments>
</file>

<file path=xl/sharedStrings.xml><?xml version="1.0" encoding="utf-8"?>
<sst xmlns="http://schemas.openxmlformats.org/spreadsheetml/2006/main" count="731" uniqueCount="389">
  <si>
    <t>NO</t>
  </si>
  <si>
    <t>ID_KECAMATAN</t>
  </si>
  <si>
    <t>NAMA_KECAMATAN</t>
  </si>
  <si>
    <t>ID_DESA_BPS</t>
  </si>
  <si>
    <t>ID_DESA_KEMENDAGRI</t>
  </si>
  <si>
    <t>NAMA_DESA</t>
  </si>
  <si>
    <t>% Remaja_putri_konsumsi_TTD</t>
  </si>
  <si>
    <t>% Remaja_putri_menerima_pemeriksaan_status_anemia</t>
  </si>
  <si>
    <t>% Catin_Konsumsi_TTD</t>
  </si>
  <si>
    <t>% Calon_PUS_memperoleh pemeriksaan_kesehatan</t>
  </si>
  <si>
    <t>% Calon_PUS_menerima_pendampingan_kesehatan_reproduksi</t>
  </si>
  <si>
    <t>% Catin_mendapatkan_bimbingan_perkawinan</t>
  </si>
  <si>
    <t>% PUS_yang_menerima_bantuan_tunai_bersyarat</t>
  </si>
  <si>
    <t>% PUS_yang_menerima_BPNT</t>
  </si>
  <si>
    <t>% PUS_menjadi_Penerima_Bantuan_Iuran_(PBI)_Jaminan_Kesehatan</t>
  </si>
  <si>
    <t>% Bumil KEK_yang_mendapatkan_tambahan_asupan_gizi</t>
  </si>
  <si>
    <t xml:space="preserve">% Bumil_yang_mengonsumsi_TTD_minimal_90_tablet </t>
  </si>
  <si>
    <t>% Unmet_Need_pelayanan_keluarga_berencana</t>
  </si>
  <si>
    <t>% Kehamilan_yang_tidak_diinginkan</t>
  </si>
  <si>
    <t>% Bayi _mendapat _ASI_eksklusif</t>
  </si>
  <si>
    <t>% Anak_mendapat_MP-ASI</t>
  </si>
  <si>
    <t>% Balita_gizi_buruk _mendapat_pelayanan_tata_laksana_gizi_buruk</t>
  </si>
  <si>
    <t>% Balita _dipantau_pertumbuhan_dan_perkembangannya</t>
  </si>
  <si>
    <t>% Balita_gizi_kurang_mendapat_tambahan_asupan_gizi</t>
  </si>
  <si>
    <t>% Balita_memperoleh_imunisasi_dasar_lengkap</t>
  </si>
  <si>
    <t>% Keluarga_yang_Stop_BABS</t>
  </si>
  <si>
    <t>% Keluarga yang melaksanakan PHBS</t>
  </si>
  <si>
    <t>% Keluarga_berisiko_stunting _mendapatkan_promosi_konsumsi_ikan</t>
  </si>
  <si>
    <t>% Pelayanan_KB_pasca_persalinan</t>
  </si>
  <si>
    <t>% Keluarga_berisiko_stunting_memperoleh_pendampingan</t>
  </si>
  <si>
    <t>% Keluarga_berisiko_stunting_mendapatkan_manfaat_pekarangan</t>
  </si>
  <si>
    <t>% Rumah_tangga_mendapatkan_akses_air_minum_layak</t>
  </si>
  <si>
    <t xml:space="preserve">% Rumah_tangga_mendapatkan_akses_sanitasi_layak </t>
  </si>
  <si>
    <t>% KPM_PKH_mengikuti_P2K2</t>
  </si>
  <si>
    <t>% KPM_bumil_busui_ baduta_menerima_variasi bantuan pangan_selain_beras_dan_telur</t>
  </si>
  <si>
    <t>KOTA AGUNG</t>
  </si>
  <si>
    <t>Baros</t>
  </si>
  <si>
    <t>Pasar Madang</t>
  </si>
  <si>
    <t>Kuripan</t>
  </si>
  <si>
    <t>Negeri Ratu</t>
  </si>
  <si>
    <t>Penanggungan</t>
  </si>
  <si>
    <t>Terdana</t>
  </si>
  <si>
    <t>Kelungu</t>
  </si>
  <si>
    <t>Pardasuka</t>
  </si>
  <si>
    <t>Teratas</t>
  </si>
  <si>
    <t>Kusa</t>
  </si>
  <si>
    <t>88.1</t>
  </si>
  <si>
    <t>Terbaya</t>
  </si>
  <si>
    <t>Kedamaian</t>
  </si>
  <si>
    <t>Kota Agung</t>
  </si>
  <si>
    <t>Kota Batu</t>
  </si>
  <si>
    <t>Campang Tiga</t>
  </si>
  <si>
    <t>Bentengan Jaya</t>
  </si>
  <si>
    <t>TALANG PADANG</t>
  </si>
  <si>
    <t>Kalibening</t>
  </si>
  <si>
    <t>Kejayaan</t>
  </si>
  <si>
    <t>Sukabumi</t>
  </si>
  <si>
    <t>Sukanegeri Jaya</t>
  </si>
  <si>
    <t>Banjarsari</t>
  </si>
  <si>
    <t>Singosari</t>
  </si>
  <si>
    <t>Sinar Banten</t>
  </si>
  <si>
    <t>Sukarame</t>
  </si>
  <si>
    <t>Banding Agung</t>
  </si>
  <si>
    <t>87.5</t>
  </si>
  <si>
    <t>Talang Padang</t>
  </si>
  <si>
    <t>Suka Negeri</t>
  </si>
  <si>
    <t>Suka Bandung</t>
  </si>
  <si>
    <t>Suka Merindu</t>
  </si>
  <si>
    <t>80.2</t>
  </si>
  <si>
    <t>Sinar Semendo</t>
  </si>
  <si>
    <t>Negeri Agung</t>
  </si>
  <si>
    <t>Sinar Petir</t>
  </si>
  <si>
    <t>Way Halom</t>
  </si>
  <si>
    <t>Talang Sepuh</t>
  </si>
  <si>
    <t>Sinar Harapan</t>
  </si>
  <si>
    <t>Sinar Betung</t>
  </si>
  <si>
    <t>WONOSOBO</t>
  </si>
  <si>
    <t>Karang Anyar</t>
  </si>
  <si>
    <t>Kalirejo</t>
  </si>
  <si>
    <t>Dadirejo</t>
  </si>
  <si>
    <t>Banyu Urip</t>
  </si>
  <si>
    <t>Wonosobo</t>
  </si>
  <si>
    <t>Soponyono</t>
  </si>
  <si>
    <t>Bandar Kejadian</t>
  </si>
  <si>
    <t>78.8</t>
  </si>
  <si>
    <t>Way Panas</t>
  </si>
  <si>
    <t>80.1</t>
  </si>
  <si>
    <t>Sinar Saudara</t>
  </si>
  <si>
    <t>Sridadi</t>
  </si>
  <si>
    <t>76.6</t>
  </si>
  <si>
    <t>Lakaran</t>
  </si>
  <si>
    <t>Padang Ratu</t>
  </si>
  <si>
    <t>78.9</t>
  </si>
  <si>
    <t>Parda Suka</t>
  </si>
  <si>
    <t>78.1</t>
  </si>
  <si>
    <t>Tanjung Kurung</t>
  </si>
  <si>
    <t>77.7</t>
  </si>
  <si>
    <t>Padang Manis</t>
  </si>
  <si>
    <t>77.4</t>
  </si>
  <si>
    <t>Kejadian</t>
  </si>
  <si>
    <t>Dadisari</t>
  </si>
  <si>
    <t>Kalisari</t>
  </si>
  <si>
    <t>Banjar Negoro</t>
  </si>
  <si>
    <t>Pekon Balak</t>
  </si>
  <si>
    <t>71.6</t>
  </si>
  <si>
    <t>Kunyayan</t>
  </si>
  <si>
    <t>72.4</t>
  </si>
  <si>
    <t>Negeri Ngarip</t>
  </si>
  <si>
    <t>Dadi Mulyo</t>
  </si>
  <si>
    <t>Sampang Turus</t>
  </si>
  <si>
    <t>75.5</t>
  </si>
  <si>
    <t>Sri Melati</t>
  </si>
  <si>
    <t>Way Liwok</t>
  </si>
  <si>
    <t>77.3</t>
  </si>
  <si>
    <t>Sumur Tujuh</t>
  </si>
  <si>
    <t>77.9</t>
  </si>
  <si>
    <t>PULAU PANGGUNG</t>
  </si>
  <si>
    <t>Talang Beringin</t>
  </si>
  <si>
    <t>Gunung Megang</t>
  </si>
  <si>
    <t>Tanjung Rejo</t>
  </si>
  <si>
    <t>Tanjung Begelung</t>
  </si>
  <si>
    <t>Sinar Mulyo</t>
  </si>
  <si>
    <t>Kemuning</t>
  </si>
  <si>
    <t>Gedung Agung</t>
  </si>
  <si>
    <t>Penantian</t>
  </si>
  <si>
    <t>31.2</t>
  </si>
  <si>
    <t>Muara Dua</t>
  </si>
  <si>
    <t>Tekad</t>
  </si>
  <si>
    <t>Pulau Panggung</t>
  </si>
  <si>
    <t>75.3</t>
  </si>
  <si>
    <t>Gunung Meraksa</t>
  </si>
  <si>
    <t>76.4</t>
  </si>
  <si>
    <t>Way Ilahan</t>
  </si>
  <si>
    <t>75.4</t>
  </si>
  <si>
    <t>Batu Bedil</t>
  </si>
  <si>
    <t>Air Bakoman</t>
  </si>
  <si>
    <t>Sumber Mulya</t>
  </si>
  <si>
    <t>Sindang Marga</t>
  </si>
  <si>
    <t>Talang Jawa</t>
  </si>
  <si>
    <t>Sri Menganten</t>
  </si>
  <si>
    <t>74.4</t>
  </si>
  <si>
    <t>Tanjung Gunung</t>
  </si>
  <si>
    <t>Sinar Mancak</t>
  </si>
  <si>
    <t>CUKUH BALAK</t>
  </si>
  <si>
    <t>Karang Buah</t>
  </si>
  <si>
    <t>Sawang Balak</t>
  </si>
  <si>
    <t>Way Rilau</t>
  </si>
  <si>
    <t>Tanjung Raja</t>
  </si>
  <si>
    <t>Tengor</t>
  </si>
  <si>
    <t>Tanjung Jati</t>
  </si>
  <si>
    <t>Kejadianlom</t>
  </si>
  <si>
    <t>Sukaraja</t>
  </si>
  <si>
    <t>Banjar Negeri</t>
  </si>
  <si>
    <t>Gedung</t>
  </si>
  <si>
    <t>Sukapadang</t>
  </si>
  <si>
    <t>Kacamarga</t>
  </si>
  <si>
    <t>Pampangan</t>
  </si>
  <si>
    <t>Banjar Manis</t>
  </si>
  <si>
    <t>Tanjung Betuah</t>
  </si>
  <si>
    <t>Putih Doh</t>
  </si>
  <si>
    <t>Pekon Doh</t>
  </si>
  <si>
    <t>Kubu Langka</t>
  </si>
  <si>
    <t>Kuta Kakhang</t>
  </si>
  <si>
    <t>Suka Banjar</t>
  </si>
  <si>
    <t>PUGUNG</t>
  </si>
  <si>
    <t>Rantau Tijang</t>
  </si>
  <si>
    <t>12,7</t>
  </si>
  <si>
    <t>Tiuh Memon</t>
  </si>
  <si>
    <t>Banjar Agung Udik</t>
  </si>
  <si>
    <t>Tanjung Heran</t>
  </si>
  <si>
    <t>Sumanda</t>
  </si>
  <si>
    <t>85.79</t>
  </si>
  <si>
    <t>Campang Way Handak</t>
  </si>
  <si>
    <t>86.29</t>
  </si>
  <si>
    <t>Tamansari</t>
  </si>
  <si>
    <t>86.97</t>
  </si>
  <si>
    <t>Sukajadi</t>
  </si>
  <si>
    <t>Binjai Wangi</t>
  </si>
  <si>
    <t>Tanjung Kemala</t>
  </si>
  <si>
    <t>Tanjung Agung</t>
  </si>
  <si>
    <t>Babakan</t>
  </si>
  <si>
    <t>Sinar Agung</t>
  </si>
  <si>
    <t>Tangkit Serdang</t>
  </si>
  <si>
    <t>Gunung Kasih</t>
  </si>
  <si>
    <t>Way Jaha</t>
  </si>
  <si>
    <t>Banjar Agung Ilir</t>
  </si>
  <si>
    <t>Gading</t>
  </si>
  <si>
    <t>87.38</t>
  </si>
  <si>
    <t>Way Pring</t>
  </si>
  <si>
    <t>86.64</t>
  </si>
  <si>
    <t>Pungkut</t>
  </si>
  <si>
    <t>87.34</t>
  </si>
  <si>
    <t>Gunung Tiga</t>
  </si>
  <si>
    <t>Way Manak</t>
  </si>
  <si>
    <t>Sukamaju</t>
  </si>
  <si>
    <t>83.61</t>
  </si>
  <si>
    <t>Sukamulya</t>
  </si>
  <si>
    <t>84.06</t>
  </si>
  <si>
    <t>Kayu Hubi</t>
  </si>
  <si>
    <t>Talang Lebar</t>
  </si>
  <si>
    <t>SEMAKA</t>
  </si>
  <si>
    <t>Tugu Papak</t>
  </si>
  <si>
    <t>Kaca Pura</t>
  </si>
  <si>
    <t>Bangun Rejo</t>
  </si>
  <si>
    <t>Tugu Rejo</t>
  </si>
  <si>
    <t>Sido Dadi</t>
  </si>
  <si>
    <t>Garut</t>
  </si>
  <si>
    <t>Karang Rejo</t>
  </si>
  <si>
    <t>Kanoman</t>
  </si>
  <si>
    <t>Sudimoro</t>
  </si>
  <si>
    <t>Sudimoro Bangun</t>
  </si>
  <si>
    <t>Sri Purnomo</t>
  </si>
  <si>
    <t>Sri Kuncoro</t>
  </si>
  <si>
    <t>Sido Mulyo</t>
  </si>
  <si>
    <t>Karang Agung</t>
  </si>
  <si>
    <t>Tulung Asahan</t>
  </si>
  <si>
    <t>Sri Katon</t>
  </si>
  <si>
    <t>Parda Waras</t>
  </si>
  <si>
    <t>Sedayu</t>
  </si>
  <si>
    <t>Way Kerap</t>
  </si>
  <si>
    <t>Margo Mulyo</t>
  </si>
  <si>
    <t>Suka Jaya</t>
  </si>
  <si>
    <t>SUMBEREJO</t>
  </si>
  <si>
    <t>Kebumen</t>
  </si>
  <si>
    <t>Sidomulyo</t>
  </si>
  <si>
    <t>Sumberrejo</t>
  </si>
  <si>
    <t>Tegal Binangun</t>
  </si>
  <si>
    <t>Argopeni</t>
  </si>
  <si>
    <t>Margodadi</t>
  </si>
  <si>
    <t>Margoyoso</t>
  </si>
  <si>
    <t>Dadapan</t>
  </si>
  <si>
    <t>Simpang Kanan</t>
  </si>
  <si>
    <t>Wonoharjo</t>
  </si>
  <si>
    <t>Sumber Mulyo</t>
  </si>
  <si>
    <t>Argomulyo</t>
  </si>
  <si>
    <t>Sidorejo</t>
  </si>
  <si>
    <t>ULUBELU</t>
  </si>
  <si>
    <t>Datarajan</t>
  </si>
  <si>
    <t>Gunungtiga</t>
  </si>
  <si>
    <t>Karangrejo</t>
  </si>
  <si>
    <t>Pagaralam Ulubelu</t>
  </si>
  <si>
    <t>Muaradua Ulubelu</t>
  </si>
  <si>
    <t>90.1</t>
  </si>
  <si>
    <t>Ngarip</t>
  </si>
  <si>
    <t>Penantian Ulubelu</t>
  </si>
  <si>
    <t>Gunungsari</t>
  </si>
  <si>
    <t>Ulu Semong</t>
  </si>
  <si>
    <t>Sirnagalih</t>
  </si>
  <si>
    <t>Rejosari</t>
  </si>
  <si>
    <t>Tanjung Baru</t>
  </si>
  <si>
    <t>Air Abang</t>
  </si>
  <si>
    <t>Petay Kayu</t>
  </si>
  <si>
    <t>PEMATANG SAWA</t>
  </si>
  <si>
    <t>Tampang</t>
  </si>
  <si>
    <t>Kaur Gading</t>
  </si>
  <si>
    <t>Tirom</t>
  </si>
  <si>
    <t>Way Nipah</t>
  </si>
  <si>
    <t>Guring</t>
  </si>
  <si>
    <t>Betung</t>
  </si>
  <si>
    <t>Tanjungan</t>
  </si>
  <si>
    <t>Teluk Brak</t>
  </si>
  <si>
    <t>Karang Brak</t>
  </si>
  <si>
    <t>Pesanguan</t>
  </si>
  <si>
    <t>Way Asahan</t>
  </si>
  <si>
    <t>Tampang Muda</t>
  </si>
  <si>
    <t>Kampung Baru</t>
  </si>
  <si>
    <t>Matanda</t>
  </si>
  <si>
    <t>KELUMBAYAN</t>
  </si>
  <si>
    <t>Negeri Kelumbayan</t>
  </si>
  <si>
    <t>Pekon Susuk</t>
  </si>
  <si>
    <t>Napal</t>
  </si>
  <si>
    <t>Pekon Unggak</t>
  </si>
  <si>
    <t>Penyandingan</t>
  </si>
  <si>
    <t>Paku</t>
  </si>
  <si>
    <t>Umbar</t>
  </si>
  <si>
    <t>Kiluan Negeri</t>
  </si>
  <si>
    <t>KOTA AGUNG BARAT</t>
  </si>
  <si>
    <t>Belu</t>
  </si>
  <si>
    <t>Negara Batin</t>
  </si>
  <si>
    <t>Banjar Masin</t>
  </si>
  <si>
    <t>Kanyangan</t>
  </si>
  <si>
    <t>Kandang Besi</t>
  </si>
  <si>
    <t>Teba Bunuk</t>
  </si>
  <si>
    <t>Way Gelang</t>
  </si>
  <si>
    <t>Tela Gening</t>
  </si>
  <si>
    <t>Gedung Jambu</t>
  </si>
  <si>
    <t>Maja</t>
  </si>
  <si>
    <t>Pulau Benawang</t>
  </si>
  <si>
    <t>Payung</t>
  </si>
  <si>
    <t>Kesugihan</t>
  </si>
  <si>
    <t>Pajajaran</t>
  </si>
  <si>
    <t>Kali Miring</t>
  </si>
  <si>
    <t>KOTA AGUNG TIMUR</t>
  </si>
  <si>
    <t>Batu Keramat</t>
  </si>
  <si>
    <t>Umbul Buah</t>
  </si>
  <si>
    <t>Menggala</t>
  </si>
  <si>
    <t>Mulang Maya</t>
  </si>
  <si>
    <t>Tanjung Anom</t>
  </si>
  <si>
    <t>Kagungan</t>
  </si>
  <si>
    <t>Karta</t>
  </si>
  <si>
    <t>Teba</t>
  </si>
  <si>
    <t>Talang Rejo</t>
  </si>
  <si>
    <t>GISTING</t>
  </si>
  <si>
    <t>Banjarmanis</t>
  </si>
  <si>
    <t>75.2</t>
  </si>
  <si>
    <t>Campang</t>
  </si>
  <si>
    <t>61.8</t>
  </si>
  <si>
    <t>Kuta Dalom</t>
  </si>
  <si>
    <t>Purwodadi</t>
  </si>
  <si>
    <t>62.6</t>
  </si>
  <si>
    <t>Gisting Bawah</t>
  </si>
  <si>
    <t>82.4</t>
  </si>
  <si>
    <t>Gisting Atas</t>
  </si>
  <si>
    <t>Sidokaton</t>
  </si>
  <si>
    <t>70.2</t>
  </si>
  <si>
    <t>Lanbauw</t>
  </si>
  <si>
    <t>71.2</t>
  </si>
  <si>
    <t>Gisting Permai</t>
  </si>
  <si>
    <t>GUNUNG ALIP</t>
  </si>
  <si>
    <t>Banjar Agung</t>
  </si>
  <si>
    <t>Kedaloman</t>
  </si>
  <si>
    <t>Sukabanjar</t>
  </si>
  <si>
    <t>Sukamernah</t>
  </si>
  <si>
    <t>Ciherang</t>
  </si>
  <si>
    <t>Pariaman</t>
  </si>
  <si>
    <t>Sukadamai</t>
  </si>
  <si>
    <t>9,9,</t>
  </si>
  <si>
    <t>Darus Salam</t>
  </si>
  <si>
    <t>LIMAU</t>
  </si>
  <si>
    <t>Badak</t>
  </si>
  <si>
    <t>Tegineneng</t>
  </si>
  <si>
    <t>Ketapang</t>
  </si>
  <si>
    <t>Pekon Ampai</t>
  </si>
  <si>
    <t>Antarbrak</t>
  </si>
  <si>
    <t>Tanjung Siom</t>
  </si>
  <si>
    <t>Tanjung Jaya</t>
  </si>
  <si>
    <t>BANDAR NEGERI SEMUONG</t>
  </si>
  <si>
    <t>Bandar Sukabumi</t>
  </si>
  <si>
    <t>Sanggi</t>
  </si>
  <si>
    <t>Raja Basa</t>
  </si>
  <si>
    <t>Banding</t>
  </si>
  <si>
    <t>Gunung Doh</t>
  </si>
  <si>
    <t>Simpang Bayur</t>
  </si>
  <si>
    <t>Atar Lebar</t>
  </si>
  <si>
    <t>Sinar Bangun</t>
  </si>
  <si>
    <t>Sanggi Unggak</t>
  </si>
  <si>
    <t>Tulung Sari</t>
  </si>
  <si>
    <t>AIR NANINGAN</t>
  </si>
  <si>
    <t>Way Harong</t>
  </si>
  <si>
    <t xml:space="preserve">0 % </t>
  </si>
  <si>
    <t>Air Kubang</t>
  </si>
  <si>
    <t>Karang Sari</t>
  </si>
  <si>
    <t>Air Naningan</t>
  </si>
  <si>
    <t>Datar Lebuay</t>
  </si>
  <si>
    <t>Sinar Jawa</t>
  </si>
  <si>
    <t>Batu Tegi</t>
  </si>
  <si>
    <t>Sinar Sekampung</t>
  </si>
  <si>
    <t xml:space="preserve">0,73 % </t>
  </si>
  <si>
    <t>BULOK</t>
  </si>
  <si>
    <t>Sukamara</t>
  </si>
  <si>
    <t>77.5</t>
  </si>
  <si>
    <t>Sukanegara</t>
  </si>
  <si>
    <t>67.9</t>
  </si>
  <si>
    <t>Suka Agung Barat</t>
  </si>
  <si>
    <t>Suka Agung Timur</t>
  </si>
  <si>
    <t>79.2</t>
  </si>
  <si>
    <t>Gunung Terang</t>
  </si>
  <si>
    <t>83.7</t>
  </si>
  <si>
    <t>85.8</t>
  </si>
  <si>
    <t>Sinarpetir</t>
  </si>
  <si>
    <t>Pematang Nebak</t>
  </si>
  <si>
    <t>89.6</t>
  </si>
  <si>
    <t>86.4</t>
  </si>
  <si>
    <t>Tanjung Sari</t>
  </si>
  <si>
    <t>KELUMBAYAN BARAT</t>
  </si>
  <si>
    <t>Lengkukai</t>
  </si>
  <si>
    <t>Sidoharjo</t>
  </si>
  <si>
    <t>Merbau</t>
  </si>
  <si>
    <t>Batu Patah</t>
  </si>
  <si>
    <t>Purwosari</t>
  </si>
  <si>
    <t>Margamulya</t>
  </si>
  <si>
    <t>97.5</t>
  </si>
  <si>
    <t>kesehatan</t>
  </si>
  <si>
    <t>PPPA, Dalduk dan KB</t>
  </si>
  <si>
    <t>Dinas Sosial</t>
  </si>
  <si>
    <t>Kesehatan</t>
  </si>
  <si>
    <t xml:space="preserve">PPPA, Dalduk dan KB </t>
  </si>
  <si>
    <t>KPTPH</t>
  </si>
  <si>
    <t>Dinas PUPR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</si>
</sst>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2"/>
      <color rgb="FF000000"/>
      <name val="&quot;Arial Narrow&quot;"/>
      <charset val="134"/>
    </font>
    <font>
      <sz val="12"/>
      <color theme="1"/>
      <name val="Calibri"/>
      <charset val="134"/>
    </font>
    <font>
      <sz val="10"/>
      <color theme="1"/>
      <name val="Calibri"/>
      <charset val="134"/>
      <scheme val="minor"/>
    </font>
    <font>
      <sz val="11"/>
      <color rgb="FF000000"/>
      <name val="Calibri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69">
    <xf numFmtId="0" fontId="0" fillId="0" borderId="0" xfId="0" applyFont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/>
    </xf>
    <xf numFmtId="9" fontId="2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2" fillId="2" borderId="0" xfId="0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/>
    <xf numFmtId="0" fontId="2" fillId="2" borderId="3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horizontal="right"/>
    </xf>
    <xf numFmtId="0" fontId="4" fillId="2" borderId="1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8" fillId="2" borderId="0" xfId="0" applyNumberFormat="1" applyFont="1" applyFill="1" applyAlignment="1">
      <alignment horizontal="right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7" xfId="0" applyNumberFormat="1" applyFont="1" applyFill="1" applyBorder="1" applyAlignment="1">
      <alignment horizontal="center" wrapText="1"/>
    </xf>
    <xf numFmtId="0" fontId="2" fillId="2" borderId="8" xfId="0" applyNumberFormat="1" applyFont="1" applyFill="1" applyBorder="1" applyAlignment="1">
      <alignment horizont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9" fontId="2" fillId="2" borderId="0" xfId="0" applyNumberFormat="1" applyFont="1" applyFill="1" applyBorder="1"/>
    <xf numFmtId="0" fontId="2" fillId="2" borderId="6" xfId="0" applyNumberFormat="1" applyFont="1" applyFill="1" applyBorder="1" applyAlignment="1">
      <alignment horizontal="center" wrapText="1"/>
    </xf>
    <xf numFmtId="0" fontId="0" fillId="2" borderId="14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/>
    <xf numFmtId="1" fontId="2" fillId="2" borderId="0" xfId="0" applyNumberFormat="1" applyFont="1" applyFill="1" applyBorder="1"/>
    <xf numFmtId="0" fontId="2" fillId="2" borderId="11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8" xfId="0" applyFill="1" applyBorder="1"/>
    <xf numFmtId="0" fontId="2" fillId="2" borderId="1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wrapText="1"/>
    </xf>
    <xf numFmtId="10" fontId="2" fillId="2" borderId="11" xfId="1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2" borderId="17" xfId="0" applyNumberForma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vertical="center"/>
    </xf>
    <xf numFmtId="9" fontId="2" fillId="2" borderId="11" xfId="0" applyNumberFormat="1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vertical="center"/>
    </xf>
    <xf numFmtId="9" fontId="2" fillId="2" borderId="12" xfId="0" applyNumberFormat="1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vertical="center"/>
    </xf>
    <xf numFmtId="9" fontId="2" fillId="2" borderId="3" xfId="0" applyNumberFormat="1" applyFont="1" applyFill="1" applyBorder="1" applyAlignment="1">
      <alignment vertical="center"/>
    </xf>
    <xf numFmtId="9" fontId="2" fillId="3" borderId="12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3">
    <dxf>
      <fill>
        <patternFill patternType="solid">
          <fgColor rgb="FFF46524"/>
          <bgColor rgb="FFF46524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46524"/>
          <bgColor rgb="FFF46524"/>
        </patternFill>
      </fill>
    </dxf>
  </dxfs>
  <tableStyles count="1">
    <tableStyle name="GIZI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2"/>
  <sheetViews>
    <sheetView tabSelected="1" topLeftCell="J1" zoomScale="91" zoomScaleNormal="91" workbookViewId="0">
      <pane ySplit="1" topLeftCell="A2" activePane="bottomLeft" state="frozen"/>
      <selection pane="bottomLeft" activeCell="J2" sqref="J2"/>
    </sheetView>
  </sheetViews>
  <sheetFormatPr defaultColWidth="14.42578125" defaultRowHeight="15" customHeight="1"/>
  <cols>
    <col min="1" max="1" width="5" style="1" customWidth="1"/>
    <col min="2" max="2" width="9.42578125" style="1" customWidth="1"/>
    <col min="3" max="3" width="15.28515625" style="1" customWidth="1"/>
    <col min="4" max="4" width="8.7109375" style="1" customWidth="1"/>
    <col min="5" max="5" width="18.5703125" style="1" customWidth="1"/>
    <col min="6" max="6" width="16" style="1" customWidth="1"/>
    <col min="7" max="7" width="18.85546875" style="1" customWidth="1"/>
    <col min="8" max="8" width="26.28515625" style="1" customWidth="1"/>
    <col min="9" max="9" width="22.5703125" style="1" customWidth="1"/>
    <col min="10" max="10" width="27.42578125" style="1" customWidth="1"/>
    <col min="11" max="11" width="30" style="1" customWidth="1"/>
    <col min="12" max="12" width="25.5703125" style="1" customWidth="1"/>
    <col min="13" max="13" width="27.42578125" style="1" customWidth="1"/>
    <col min="14" max="14" width="27.7109375" style="1" customWidth="1"/>
    <col min="15" max="24" width="35" style="1" customWidth="1"/>
    <col min="25" max="25" width="34.28515625" style="2" customWidth="1"/>
    <col min="26" max="26" width="35" style="1" customWidth="1"/>
    <col min="27" max="27" width="11.7109375" style="1" customWidth="1"/>
    <col min="28" max="28" width="13.85546875" style="1" customWidth="1"/>
    <col min="29" max="29" width="11.28515625" style="1" customWidth="1"/>
    <col min="30" max="30" width="12.5703125" style="1" customWidth="1"/>
    <col min="31" max="31" width="12.7109375" style="1" customWidth="1"/>
    <col min="32" max="32" width="16.28515625" style="1" customWidth="1"/>
    <col min="33" max="33" width="12.5703125" style="1" customWidth="1"/>
    <col min="34" max="34" width="14.28515625" style="1" customWidth="1"/>
    <col min="35" max="35" width="17.85546875" style="1" customWidth="1"/>
    <col min="36" max="16384" width="14.42578125" style="1"/>
  </cols>
  <sheetData>
    <row r="1" spans="1:35" ht="10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</row>
    <row r="2" spans="1:35" ht="45">
      <c r="A2" s="3"/>
      <c r="B2" s="3"/>
      <c r="C2" s="3"/>
      <c r="D2" s="3"/>
      <c r="E2" s="3"/>
      <c r="F2" s="3"/>
      <c r="G2" s="3" t="s">
        <v>382</v>
      </c>
      <c r="H2" s="3" t="s">
        <v>382</v>
      </c>
      <c r="I2" s="3" t="s">
        <v>382</v>
      </c>
      <c r="J2" s="3" t="s">
        <v>382</v>
      </c>
      <c r="K2" s="3" t="s">
        <v>382</v>
      </c>
      <c r="L2" s="3" t="s">
        <v>383</v>
      </c>
      <c r="M2" s="3" t="s">
        <v>384</v>
      </c>
      <c r="N2" s="3" t="s">
        <v>384</v>
      </c>
      <c r="O2" s="3" t="s">
        <v>385</v>
      </c>
      <c r="P2" s="3" t="s">
        <v>385</v>
      </c>
      <c r="Q2" s="3" t="s">
        <v>385</v>
      </c>
      <c r="R2" s="3" t="s">
        <v>383</v>
      </c>
      <c r="S2" s="3" t="s">
        <v>383</v>
      </c>
      <c r="T2" s="3" t="s">
        <v>385</v>
      </c>
      <c r="U2" s="3" t="s">
        <v>385</v>
      </c>
      <c r="V2" s="3" t="s">
        <v>385</v>
      </c>
      <c r="W2" s="3" t="s">
        <v>385</v>
      </c>
      <c r="X2" s="3" t="s">
        <v>385</v>
      </c>
      <c r="Y2" s="3" t="s">
        <v>385</v>
      </c>
      <c r="Z2" s="3" t="s">
        <v>385</v>
      </c>
      <c r="AA2" s="3" t="s">
        <v>385</v>
      </c>
      <c r="AB2" s="3" t="s">
        <v>385</v>
      </c>
      <c r="AC2" s="3" t="s">
        <v>386</v>
      </c>
      <c r="AD2" s="3" t="s">
        <v>386</v>
      </c>
      <c r="AE2" s="3" t="s">
        <v>387</v>
      </c>
      <c r="AF2" s="3" t="s">
        <v>388</v>
      </c>
      <c r="AG2" s="3" t="s">
        <v>388</v>
      </c>
      <c r="AH2" s="3" t="s">
        <v>384</v>
      </c>
      <c r="AI2" s="3" t="s">
        <v>384</v>
      </c>
    </row>
    <row r="3" spans="1:35">
      <c r="A3" s="3"/>
      <c r="B3" s="3"/>
      <c r="C3" s="3"/>
      <c r="D3" s="3"/>
      <c r="E3" s="3"/>
      <c r="F3" s="3"/>
      <c r="G3" s="3">
        <v>1</v>
      </c>
      <c r="H3" s="3">
        <v>2</v>
      </c>
      <c r="I3" s="3">
        <v>3</v>
      </c>
      <c r="J3" s="3">
        <v>4</v>
      </c>
      <c r="K3" s="3">
        <v>5</v>
      </c>
      <c r="L3" s="3">
        <v>6</v>
      </c>
      <c r="M3" s="3">
        <v>7</v>
      </c>
      <c r="N3" s="3">
        <v>8</v>
      </c>
      <c r="O3" s="3">
        <v>9</v>
      </c>
      <c r="P3" s="3">
        <v>10</v>
      </c>
      <c r="Q3" s="3">
        <v>11</v>
      </c>
      <c r="R3" s="3">
        <v>12</v>
      </c>
      <c r="S3" s="3">
        <v>13</v>
      </c>
      <c r="T3" s="3">
        <v>14</v>
      </c>
      <c r="U3" s="3">
        <v>15</v>
      </c>
      <c r="V3" s="3">
        <v>16</v>
      </c>
      <c r="W3" s="3">
        <v>17</v>
      </c>
      <c r="X3" s="3">
        <v>18</v>
      </c>
      <c r="Y3" s="3">
        <v>19</v>
      </c>
      <c r="Z3" s="3">
        <v>20</v>
      </c>
      <c r="AA3" s="3">
        <v>21</v>
      </c>
      <c r="AB3" s="3">
        <v>22</v>
      </c>
      <c r="AC3" s="3">
        <v>23</v>
      </c>
      <c r="AD3" s="3">
        <v>24</v>
      </c>
      <c r="AE3" s="3">
        <v>25</v>
      </c>
      <c r="AF3" s="3">
        <v>26</v>
      </c>
      <c r="AG3" s="3">
        <v>27</v>
      </c>
      <c r="AH3" s="3">
        <v>28</v>
      </c>
      <c r="AI3" s="3">
        <v>29</v>
      </c>
    </row>
    <row r="4" spans="1:35" ht="15.75" thickBot="1">
      <c r="A4" s="48">
        <v>1</v>
      </c>
      <c r="B4" s="48">
        <v>1802020</v>
      </c>
      <c r="C4" s="48" t="s">
        <v>35</v>
      </c>
      <c r="D4" s="48">
        <v>1802020026</v>
      </c>
      <c r="E4" s="48">
        <v>1806011001</v>
      </c>
      <c r="F4" s="48" t="s">
        <v>36</v>
      </c>
      <c r="G4" s="49">
        <v>73</v>
      </c>
      <c r="H4" s="6">
        <v>100</v>
      </c>
      <c r="I4" s="6">
        <v>100</v>
      </c>
      <c r="J4" s="30">
        <v>100</v>
      </c>
      <c r="K4" s="30">
        <v>100</v>
      </c>
      <c r="L4" s="30">
        <v>100</v>
      </c>
      <c r="M4" s="63">
        <v>0.23</v>
      </c>
      <c r="N4" s="64">
        <v>0.46</v>
      </c>
      <c r="O4" s="50">
        <v>763</v>
      </c>
      <c r="P4" s="49">
        <v>100</v>
      </c>
      <c r="Q4" s="49">
        <v>100</v>
      </c>
      <c r="R4" s="6">
        <v>5.2</v>
      </c>
      <c r="S4" s="6">
        <v>0</v>
      </c>
      <c r="T4" s="51">
        <v>97.92</v>
      </c>
      <c r="U4" s="52">
        <v>100</v>
      </c>
      <c r="V4" s="52">
        <v>0</v>
      </c>
      <c r="W4" s="52">
        <v>91.5</v>
      </c>
      <c r="X4" s="52">
        <v>0</v>
      </c>
      <c r="Y4" s="53">
        <v>100</v>
      </c>
      <c r="Z4" s="54">
        <v>85</v>
      </c>
      <c r="AA4" s="55">
        <v>0.44840000000000002</v>
      </c>
      <c r="AB4" s="48"/>
      <c r="AC4" s="6">
        <v>9.6</v>
      </c>
      <c r="AD4" s="48"/>
      <c r="AE4" s="56">
        <v>0</v>
      </c>
      <c r="AF4" s="60">
        <v>45</v>
      </c>
      <c r="AG4" s="60">
        <v>58</v>
      </c>
      <c r="AH4" s="67">
        <v>1</v>
      </c>
      <c r="AI4" s="64">
        <v>0.21</v>
      </c>
    </row>
    <row r="5" spans="1:35" ht="15.75" thickBot="1">
      <c r="A5" s="4">
        <v>2</v>
      </c>
      <c r="B5" s="4">
        <v>1802020</v>
      </c>
      <c r="C5" s="4" t="s">
        <v>35</v>
      </c>
      <c r="D5" s="4">
        <v>1802020027</v>
      </c>
      <c r="E5" s="4">
        <v>1806011002</v>
      </c>
      <c r="F5" s="4" t="s">
        <v>37</v>
      </c>
      <c r="G5" s="5">
        <v>71</v>
      </c>
      <c r="H5" s="6">
        <v>100</v>
      </c>
      <c r="I5" s="6">
        <v>100</v>
      </c>
      <c r="J5" s="30">
        <v>100</v>
      </c>
      <c r="K5" s="30">
        <v>100</v>
      </c>
      <c r="L5" s="30">
        <v>100</v>
      </c>
      <c r="M5" s="64">
        <v>0.24</v>
      </c>
      <c r="N5" s="64">
        <v>0.48</v>
      </c>
      <c r="O5" s="8">
        <v>1264</v>
      </c>
      <c r="P5" s="5">
        <v>100</v>
      </c>
      <c r="Q5" s="5">
        <v>100</v>
      </c>
      <c r="R5" s="6">
        <v>4.2</v>
      </c>
      <c r="S5" s="6">
        <v>0</v>
      </c>
      <c r="T5" s="9">
        <v>95.15</v>
      </c>
      <c r="U5" s="10">
        <v>100</v>
      </c>
      <c r="V5" s="10">
        <v>0</v>
      </c>
      <c r="W5" s="10">
        <v>82</v>
      </c>
      <c r="X5" s="10">
        <v>0</v>
      </c>
      <c r="Y5" s="11">
        <v>100</v>
      </c>
      <c r="Z5" s="35">
        <v>55</v>
      </c>
      <c r="AA5" s="12">
        <v>0.25230000000000002</v>
      </c>
      <c r="AB5" s="4"/>
      <c r="AC5" s="6">
        <v>25</v>
      </c>
      <c r="AD5" s="4"/>
      <c r="AE5" s="57">
        <v>0</v>
      </c>
      <c r="AF5" s="60">
        <v>43</v>
      </c>
      <c r="AG5" s="60">
        <v>55</v>
      </c>
      <c r="AH5" s="65">
        <v>1</v>
      </c>
      <c r="AI5" s="64">
        <v>0.27</v>
      </c>
    </row>
    <row r="6" spans="1:35" ht="15.75" thickBot="1">
      <c r="A6" s="4">
        <v>3</v>
      </c>
      <c r="B6" s="4">
        <v>1802020</v>
      </c>
      <c r="C6" s="4" t="s">
        <v>35</v>
      </c>
      <c r="D6" s="4">
        <v>1802020028</v>
      </c>
      <c r="E6" s="4">
        <v>1806011003</v>
      </c>
      <c r="F6" s="4" t="s">
        <v>38</v>
      </c>
      <c r="G6" s="5">
        <v>79</v>
      </c>
      <c r="H6" s="6">
        <v>90</v>
      </c>
      <c r="I6" s="6">
        <v>100</v>
      </c>
      <c r="J6" s="30">
        <v>100</v>
      </c>
      <c r="K6" s="30">
        <v>100</v>
      </c>
      <c r="L6" s="30">
        <v>100</v>
      </c>
      <c r="M6" s="64">
        <v>0.21</v>
      </c>
      <c r="N6" s="64">
        <v>0.47</v>
      </c>
      <c r="O6" s="8">
        <v>1560</v>
      </c>
      <c r="P6" s="5">
        <v>100</v>
      </c>
      <c r="Q6" s="5">
        <v>100</v>
      </c>
      <c r="R6" s="6">
        <v>3.3</v>
      </c>
      <c r="S6" s="6">
        <v>0</v>
      </c>
      <c r="T6" s="9">
        <v>88.81</v>
      </c>
      <c r="U6" s="10">
        <v>100</v>
      </c>
      <c r="V6" s="10">
        <v>0</v>
      </c>
      <c r="W6" s="10">
        <v>77.5</v>
      </c>
      <c r="X6" s="10">
        <v>0</v>
      </c>
      <c r="Y6" s="11">
        <v>93.4</v>
      </c>
      <c r="Z6" s="35">
        <v>50</v>
      </c>
      <c r="AA6" s="12">
        <v>0.2833</v>
      </c>
      <c r="AB6" s="4"/>
      <c r="AC6" s="6">
        <v>30</v>
      </c>
      <c r="AD6" s="4"/>
      <c r="AE6" s="57">
        <v>0</v>
      </c>
      <c r="AF6" s="60">
        <v>41</v>
      </c>
      <c r="AG6" s="60">
        <v>50</v>
      </c>
      <c r="AH6" s="65">
        <v>1</v>
      </c>
      <c r="AI6" s="64">
        <v>0.21</v>
      </c>
    </row>
    <row r="7" spans="1:35" ht="15.75" thickBot="1">
      <c r="A7" s="4">
        <v>4</v>
      </c>
      <c r="B7" s="4">
        <v>1802020</v>
      </c>
      <c r="C7" s="4" t="s">
        <v>35</v>
      </c>
      <c r="D7" s="4">
        <v>1802020021</v>
      </c>
      <c r="E7" s="4">
        <v>1806012016</v>
      </c>
      <c r="F7" s="4" t="s">
        <v>39</v>
      </c>
      <c r="G7" s="5">
        <v>72</v>
      </c>
      <c r="H7" s="6">
        <v>100</v>
      </c>
      <c r="I7" s="6">
        <v>100</v>
      </c>
      <c r="J7" s="30">
        <v>100</v>
      </c>
      <c r="K7" s="30">
        <v>100</v>
      </c>
      <c r="L7" s="30">
        <v>100</v>
      </c>
      <c r="M7" s="64">
        <v>0.23</v>
      </c>
      <c r="N7" s="64">
        <v>0.46</v>
      </c>
      <c r="O7" s="8">
        <v>590</v>
      </c>
      <c r="P7" s="5">
        <v>0</v>
      </c>
      <c r="Q7" s="5">
        <v>100</v>
      </c>
      <c r="R7" s="6">
        <v>2.4</v>
      </c>
      <c r="S7" s="6">
        <v>0</v>
      </c>
      <c r="T7" s="9">
        <v>97.78</v>
      </c>
      <c r="U7" s="10">
        <v>100</v>
      </c>
      <c r="V7" s="10">
        <v>0</v>
      </c>
      <c r="W7" s="10">
        <v>88.2</v>
      </c>
      <c r="X7" s="10">
        <v>0</v>
      </c>
      <c r="Y7" s="11">
        <v>100</v>
      </c>
      <c r="Z7" s="35">
        <v>75</v>
      </c>
      <c r="AA7" s="12">
        <v>0.08</v>
      </c>
      <c r="AB7" s="4"/>
      <c r="AC7" s="6">
        <v>12.7</v>
      </c>
      <c r="AD7" s="4"/>
      <c r="AE7" s="57">
        <v>0</v>
      </c>
      <c r="AF7" s="60">
        <v>58</v>
      </c>
      <c r="AG7" s="60">
        <v>75</v>
      </c>
      <c r="AH7" s="65">
        <v>1</v>
      </c>
      <c r="AI7" s="64">
        <v>0.27</v>
      </c>
    </row>
    <row r="8" spans="1:35" ht="15.75" thickBot="1">
      <c r="A8" s="4">
        <v>5</v>
      </c>
      <c r="B8" s="4">
        <v>1802020</v>
      </c>
      <c r="C8" s="4" t="s">
        <v>35</v>
      </c>
      <c r="D8" s="4">
        <v>1802020024</v>
      </c>
      <c r="E8" s="4">
        <v>1806012019</v>
      </c>
      <c r="F8" s="4" t="s">
        <v>40</v>
      </c>
      <c r="G8" s="5">
        <v>77</v>
      </c>
      <c r="H8" s="6">
        <v>100</v>
      </c>
      <c r="I8" s="6">
        <v>100</v>
      </c>
      <c r="J8" s="30">
        <v>100</v>
      </c>
      <c r="K8" s="30">
        <v>100</v>
      </c>
      <c r="L8" s="30">
        <v>100</v>
      </c>
      <c r="M8" s="64">
        <v>0.26</v>
      </c>
      <c r="N8" s="64">
        <v>0.45</v>
      </c>
      <c r="O8" s="8">
        <v>275</v>
      </c>
      <c r="P8" s="5">
        <v>100</v>
      </c>
      <c r="Q8" s="5">
        <v>100</v>
      </c>
      <c r="R8" s="6">
        <v>3.4</v>
      </c>
      <c r="S8" s="6">
        <v>0</v>
      </c>
      <c r="T8" s="9">
        <v>96.67</v>
      </c>
      <c r="U8" s="10">
        <v>100</v>
      </c>
      <c r="V8" s="10">
        <v>0</v>
      </c>
      <c r="W8" s="10">
        <v>98.4</v>
      </c>
      <c r="X8" s="10">
        <v>0</v>
      </c>
      <c r="Y8" s="11">
        <v>100</v>
      </c>
      <c r="Z8" s="35">
        <v>80</v>
      </c>
      <c r="AA8" s="12">
        <v>0.49819999999999998</v>
      </c>
      <c r="AB8" s="4"/>
      <c r="AC8" s="6">
        <v>25.8</v>
      </c>
      <c r="AD8" s="4"/>
      <c r="AE8" s="57">
        <v>0</v>
      </c>
      <c r="AF8" s="60">
        <v>62</v>
      </c>
      <c r="AG8" s="60">
        <v>80</v>
      </c>
      <c r="AH8" s="67">
        <v>1</v>
      </c>
      <c r="AI8" s="64">
        <v>0.23</v>
      </c>
    </row>
    <row r="9" spans="1:35" ht="15.75" thickBot="1">
      <c r="A9" s="4">
        <v>6</v>
      </c>
      <c r="B9" s="4">
        <v>1802020</v>
      </c>
      <c r="C9" s="4" t="s">
        <v>35</v>
      </c>
      <c r="D9" s="4">
        <v>1802020025</v>
      </c>
      <c r="E9" s="4">
        <v>1806012020</v>
      </c>
      <c r="F9" s="4" t="s">
        <v>41</v>
      </c>
      <c r="G9" s="5">
        <v>71</v>
      </c>
      <c r="H9" s="6">
        <v>100</v>
      </c>
      <c r="I9" s="6">
        <v>100</v>
      </c>
      <c r="J9" s="30">
        <v>100</v>
      </c>
      <c r="K9" s="30">
        <v>100</v>
      </c>
      <c r="L9" s="30">
        <v>100</v>
      </c>
      <c r="M9" s="64">
        <v>0.23</v>
      </c>
      <c r="N9" s="64">
        <v>0.43</v>
      </c>
      <c r="O9" s="8">
        <v>134</v>
      </c>
      <c r="P9" s="5">
        <v>100</v>
      </c>
      <c r="Q9" s="5">
        <v>100</v>
      </c>
      <c r="R9" s="6">
        <v>6.5</v>
      </c>
      <c r="S9" s="6">
        <v>0</v>
      </c>
      <c r="T9" s="9">
        <v>100</v>
      </c>
      <c r="U9" s="10">
        <v>100</v>
      </c>
      <c r="V9" s="10">
        <v>0</v>
      </c>
      <c r="W9" s="10">
        <v>100</v>
      </c>
      <c r="X9" s="10">
        <v>0</v>
      </c>
      <c r="Y9" s="11">
        <v>100</v>
      </c>
      <c r="Z9" s="35">
        <v>85</v>
      </c>
      <c r="AA9" s="12">
        <v>0.2273</v>
      </c>
      <c r="AB9" s="4"/>
      <c r="AC9" s="6">
        <v>7.9</v>
      </c>
      <c r="AD9" s="4"/>
      <c r="AE9" s="57">
        <v>0</v>
      </c>
      <c r="AF9" s="60">
        <v>60</v>
      </c>
      <c r="AG9" s="60">
        <v>85</v>
      </c>
      <c r="AH9" s="65">
        <v>1</v>
      </c>
      <c r="AI9" s="64">
        <v>0.26</v>
      </c>
    </row>
    <row r="10" spans="1:35" ht="15.75" thickBot="1">
      <c r="A10" s="4">
        <v>7</v>
      </c>
      <c r="B10" s="4">
        <v>1802020</v>
      </c>
      <c r="C10" s="4" t="s">
        <v>35</v>
      </c>
      <c r="D10" s="4">
        <v>1802020029</v>
      </c>
      <c r="E10" s="4">
        <v>1806012021</v>
      </c>
      <c r="F10" s="4" t="s">
        <v>42</v>
      </c>
      <c r="G10" s="5">
        <v>70</v>
      </c>
      <c r="H10" s="6">
        <v>100</v>
      </c>
      <c r="I10" s="6">
        <v>100</v>
      </c>
      <c r="J10" s="30">
        <v>100</v>
      </c>
      <c r="K10" s="30">
        <v>100</v>
      </c>
      <c r="L10" s="30">
        <v>100</v>
      </c>
      <c r="M10" s="64">
        <v>0.21</v>
      </c>
      <c r="N10" s="64">
        <v>0.47</v>
      </c>
      <c r="O10" s="8">
        <v>171</v>
      </c>
      <c r="P10" s="5">
        <v>0</v>
      </c>
      <c r="Q10" s="5">
        <v>100</v>
      </c>
      <c r="R10" s="6">
        <v>5.5</v>
      </c>
      <c r="S10" s="6">
        <v>0</v>
      </c>
      <c r="T10" s="9">
        <v>100</v>
      </c>
      <c r="U10" s="10">
        <v>100</v>
      </c>
      <c r="V10" s="10">
        <v>0</v>
      </c>
      <c r="W10" s="10">
        <v>95.6</v>
      </c>
      <c r="X10" s="10">
        <v>0</v>
      </c>
      <c r="Y10" s="11">
        <v>86.7</v>
      </c>
      <c r="Z10" s="35">
        <v>85</v>
      </c>
      <c r="AA10" s="12">
        <v>0.1966</v>
      </c>
      <c r="AB10" s="4"/>
      <c r="AC10" s="6">
        <v>32.4</v>
      </c>
      <c r="AD10" s="4"/>
      <c r="AE10" s="57">
        <v>0</v>
      </c>
      <c r="AF10" s="60">
        <v>60</v>
      </c>
      <c r="AG10" s="60">
        <v>85</v>
      </c>
      <c r="AH10" s="65">
        <v>1</v>
      </c>
      <c r="AI10" s="64">
        <v>0.24</v>
      </c>
    </row>
    <row r="11" spans="1:35" ht="15.75" thickBot="1">
      <c r="A11" s="4">
        <v>8</v>
      </c>
      <c r="B11" s="4">
        <v>1802020</v>
      </c>
      <c r="C11" s="4" t="s">
        <v>35</v>
      </c>
      <c r="D11" s="4">
        <v>1802020030</v>
      </c>
      <c r="E11" s="4">
        <v>1806012022</v>
      </c>
      <c r="F11" s="4" t="s">
        <v>43</v>
      </c>
      <c r="G11" s="5">
        <v>78</v>
      </c>
      <c r="H11" s="6">
        <v>100</v>
      </c>
      <c r="I11" s="6">
        <v>100</v>
      </c>
      <c r="J11" s="30">
        <v>100</v>
      </c>
      <c r="K11" s="30">
        <v>100</v>
      </c>
      <c r="L11" s="30">
        <v>100</v>
      </c>
      <c r="M11" s="64">
        <v>0.24</v>
      </c>
      <c r="N11" s="64">
        <v>0.47</v>
      </c>
      <c r="O11" s="8">
        <v>157</v>
      </c>
      <c r="P11" s="5">
        <v>100</v>
      </c>
      <c r="Q11" s="5">
        <v>100</v>
      </c>
      <c r="R11" s="6">
        <v>3.5</v>
      </c>
      <c r="S11" s="6">
        <v>0</v>
      </c>
      <c r="T11" s="9">
        <v>94.12</v>
      </c>
      <c r="U11" s="10">
        <v>100</v>
      </c>
      <c r="V11" s="10">
        <v>0</v>
      </c>
      <c r="W11" s="10">
        <v>100</v>
      </c>
      <c r="X11" s="10">
        <v>0</v>
      </c>
      <c r="Y11" s="11">
        <v>100</v>
      </c>
      <c r="Z11" s="35">
        <v>75</v>
      </c>
      <c r="AA11" s="12">
        <v>0.31879999999999997</v>
      </c>
      <c r="AB11" s="4"/>
      <c r="AC11" s="6">
        <v>10</v>
      </c>
      <c r="AD11" s="4"/>
      <c r="AE11" s="57">
        <v>30</v>
      </c>
      <c r="AF11" s="60">
        <v>56</v>
      </c>
      <c r="AG11" s="60">
        <v>75</v>
      </c>
      <c r="AH11" s="65">
        <v>1</v>
      </c>
      <c r="AI11" s="64">
        <v>0.21</v>
      </c>
    </row>
    <row r="12" spans="1:35" ht="15.75" thickBot="1">
      <c r="A12" s="4">
        <v>9</v>
      </c>
      <c r="B12" s="4">
        <v>1802020</v>
      </c>
      <c r="C12" s="4" t="s">
        <v>35</v>
      </c>
      <c r="D12" s="4">
        <v>1802020031</v>
      </c>
      <c r="E12" s="4">
        <v>1806012023</v>
      </c>
      <c r="F12" s="4" t="s">
        <v>44</v>
      </c>
      <c r="G12" s="5">
        <v>71</v>
      </c>
      <c r="H12" s="6">
        <v>100</v>
      </c>
      <c r="I12" s="6">
        <v>100</v>
      </c>
      <c r="J12" s="30">
        <v>100</v>
      </c>
      <c r="K12" s="30">
        <v>100</v>
      </c>
      <c r="L12" s="30">
        <v>100</v>
      </c>
      <c r="M12" s="64">
        <v>0.26</v>
      </c>
      <c r="N12" s="64">
        <v>0.5</v>
      </c>
      <c r="O12" s="8">
        <v>247</v>
      </c>
      <c r="P12" s="5">
        <v>100</v>
      </c>
      <c r="Q12" s="5">
        <v>100</v>
      </c>
      <c r="R12" s="6">
        <v>3.2</v>
      </c>
      <c r="S12" s="6">
        <v>0</v>
      </c>
      <c r="T12" s="9">
        <v>100</v>
      </c>
      <c r="U12" s="10">
        <v>100</v>
      </c>
      <c r="V12" s="10">
        <v>0</v>
      </c>
      <c r="W12" s="10">
        <v>94.9</v>
      </c>
      <c r="X12" s="10">
        <v>0</v>
      </c>
      <c r="Y12" s="11">
        <v>100</v>
      </c>
      <c r="Z12" s="35">
        <v>70</v>
      </c>
      <c r="AA12" s="12">
        <v>0.33729999999999999</v>
      </c>
      <c r="AB12" s="4"/>
      <c r="AC12" s="6">
        <v>18.399999999999999</v>
      </c>
      <c r="AD12" s="4"/>
      <c r="AE12" s="57">
        <v>0</v>
      </c>
      <c r="AF12" s="60">
        <v>40</v>
      </c>
      <c r="AG12" s="60">
        <v>70.5</v>
      </c>
      <c r="AH12" s="67">
        <v>1</v>
      </c>
      <c r="AI12" s="64">
        <v>0.27</v>
      </c>
    </row>
    <row r="13" spans="1:35" ht="15.75" thickBot="1">
      <c r="A13" s="4">
        <v>10</v>
      </c>
      <c r="B13" s="4">
        <v>1802020</v>
      </c>
      <c r="C13" s="4" t="s">
        <v>35</v>
      </c>
      <c r="D13" s="4">
        <v>1802020032</v>
      </c>
      <c r="E13" s="4">
        <v>1806012024</v>
      </c>
      <c r="F13" s="4" t="s">
        <v>45</v>
      </c>
      <c r="G13" s="5">
        <v>70</v>
      </c>
      <c r="H13" s="6">
        <v>100</v>
      </c>
      <c r="I13" s="6">
        <v>100</v>
      </c>
      <c r="J13" s="30">
        <v>100</v>
      </c>
      <c r="K13" s="30">
        <v>100</v>
      </c>
      <c r="L13" s="30">
        <v>100</v>
      </c>
      <c r="M13" s="64">
        <v>0.21</v>
      </c>
      <c r="N13" s="64">
        <v>0.47</v>
      </c>
      <c r="O13" s="8">
        <v>697</v>
      </c>
      <c r="P13" s="5">
        <v>100</v>
      </c>
      <c r="Q13" s="5">
        <v>100</v>
      </c>
      <c r="R13" s="6">
        <v>2.4</v>
      </c>
      <c r="S13" s="6">
        <v>0</v>
      </c>
      <c r="T13" s="9">
        <v>88.1</v>
      </c>
      <c r="U13" s="10">
        <v>100</v>
      </c>
      <c r="V13" s="10">
        <v>0</v>
      </c>
      <c r="W13" s="10">
        <v>90.4</v>
      </c>
      <c r="X13" s="10">
        <v>0</v>
      </c>
      <c r="Y13" s="11">
        <v>94.1</v>
      </c>
      <c r="Z13" s="35">
        <v>70</v>
      </c>
      <c r="AA13" s="12">
        <v>0.15179999999999999</v>
      </c>
      <c r="AB13" s="4"/>
      <c r="AC13" s="6">
        <v>15</v>
      </c>
      <c r="AD13" s="4"/>
      <c r="AE13" s="57">
        <v>0</v>
      </c>
      <c r="AF13" s="60">
        <v>55</v>
      </c>
      <c r="AG13" s="60">
        <v>70</v>
      </c>
      <c r="AH13" s="65">
        <v>1</v>
      </c>
      <c r="AI13" s="64">
        <v>0.23</v>
      </c>
    </row>
    <row r="14" spans="1:35" ht="15.75" thickBot="1">
      <c r="A14" s="4">
        <v>11</v>
      </c>
      <c r="B14" s="4">
        <v>1802020</v>
      </c>
      <c r="C14" s="4" t="s">
        <v>35</v>
      </c>
      <c r="D14" s="4">
        <v>1802020033</v>
      </c>
      <c r="E14" s="4">
        <v>1806012025</v>
      </c>
      <c r="F14" s="4" t="s">
        <v>47</v>
      </c>
      <c r="G14" s="5">
        <v>72</v>
      </c>
      <c r="H14" s="6">
        <v>100</v>
      </c>
      <c r="I14" s="6">
        <v>100</v>
      </c>
      <c r="J14" s="30">
        <v>100</v>
      </c>
      <c r="K14" s="30">
        <v>100</v>
      </c>
      <c r="L14" s="30">
        <v>100</v>
      </c>
      <c r="M14" s="64">
        <v>0.21</v>
      </c>
      <c r="N14" s="64">
        <v>0.43</v>
      </c>
      <c r="O14" s="8">
        <v>522</v>
      </c>
      <c r="P14" s="5">
        <v>0</v>
      </c>
      <c r="Q14" s="5">
        <v>100</v>
      </c>
      <c r="R14" s="6">
        <v>2.2999999999999998</v>
      </c>
      <c r="S14" s="6">
        <v>0</v>
      </c>
      <c r="T14" s="9">
        <v>81.63</v>
      </c>
      <c r="U14" s="10">
        <v>100</v>
      </c>
      <c r="V14" s="10">
        <v>0</v>
      </c>
      <c r="W14" s="10">
        <v>96</v>
      </c>
      <c r="X14" s="10">
        <v>0</v>
      </c>
      <c r="Y14" s="11">
        <v>100</v>
      </c>
      <c r="Z14" s="35">
        <v>70</v>
      </c>
      <c r="AA14" s="12">
        <v>0.26669999999999999</v>
      </c>
      <c r="AB14" s="4"/>
      <c r="AC14" s="6">
        <v>20.5</v>
      </c>
      <c r="AD14" s="4"/>
      <c r="AE14" s="57">
        <v>0</v>
      </c>
      <c r="AF14" s="60">
        <v>54</v>
      </c>
      <c r="AG14" s="60">
        <v>70</v>
      </c>
      <c r="AH14" s="65">
        <v>1</v>
      </c>
      <c r="AI14" s="64">
        <v>0.26</v>
      </c>
    </row>
    <row r="15" spans="1:35" ht="15.75" thickBot="1">
      <c r="A15" s="4">
        <v>12</v>
      </c>
      <c r="B15" s="4">
        <v>1802020</v>
      </c>
      <c r="C15" s="4" t="s">
        <v>35</v>
      </c>
      <c r="D15" s="4">
        <v>1802020034</v>
      </c>
      <c r="E15" s="4">
        <v>1806012026</v>
      </c>
      <c r="F15" s="4" t="s">
        <v>48</v>
      </c>
      <c r="G15" s="5">
        <v>70</v>
      </c>
      <c r="H15" s="6">
        <v>90</v>
      </c>
      <c r="I15" s="6">
        <v>100</v>
      </c>
      <c r="J15" s="30">
        <v>100</v>
      </c>
      <c r="K15" s="30">
        <v>100</v>
      </c>
      <c r="L15" s="30">
        <v>100</v>
      </c>
      <c r="M15" s="64">
        <v>0.21</v>
      </c>
      <c r="N15" s="64">
        <v>0.47</v>
      </c>
      <c r="O15" s="8">
        <v>466</v>
      </c>
      <c r="P15" s="5">
        <v>100</v>
      </c>
      <c r="Q15" s="5">
        <v>100</v>
      </c>
      <c r="R15" s="6">
        <v>4.5</v>
      </c>
      <c r="S15" s="6">
        <v>0</v>
      </c>
      <c r="T15" s="9">
        <v>95.45</v>
      </c>
      <c r="U15" s="10">
        <v>100</v>
      </c>
      <c r="V15" s="10">
        <v>0</v>
      </c>
      <c r="W15" s="10">
        <v>85.5</v>
      </c>
      <c r="X15" s="10">
        <v>0</v>
      </c>
      <c r="Y15" s="11">
        <v>100</v>
      </c>
      <c r="Z15" s="35">
        <v>70</v>
      </c>
      <c r="AA15" s="12">
        <v>0.255</v>
      </c>
      <c r="AB15" s="4"/>
      <c r="AC15" s="6">
        <v>17</v>
      </c>
      <c r="AD15" s="4"/>
      <c r="AE15" s="57">
        <v>0</v>
      </c>
      <c r="AF15" s="60">
        <v>55</v>
      </c>
      <c r="AG15" s="60">
        <v>70</v>
      </c>
      <c r="AH15" s="65">
        <v>1</v>
      </c>
      <c r="AI15" s="64">
        <v>0.24</v>
      </c>
    </row>
    <row r="16" spans="1:35" ht="15.75" thickBot="1">
      <c r="A16" s="4">
        <v>13</v>
      </c>
      <c r="B16" s="4">
        <v>1802020</v>
      </c>
      <c r="C16" s="4" t="s">
        <v>35</v>
      </c>
      <c r="D16" s="4">
        <v>1802020035</v>
      </c>
      <c r="E16" s="4">
        <v>1806012027</v>
      </c>
      <c r="F16" s="4" t="s">
        <v>49</v>
      </c>
      <c r="G16" s="5">
        <v>70</v>
      </c>
      <c r="H16" s="6">
        <v>100</v>
      </c>
      <c r="I16" s="6">
        <v>100</v>
      </c>
      <c r="J16" s="30">
        <v>100</v>
      </c>
      <c r="K16" s="30">
        <v>100</v>
      </c>
      <c r="L16" s="30">
        <v>100</v>
      </c>
      <c r="M16" s="64">
        <v>0.26</v>
      </c>
      <c r="N16" s="64">
        <v>0.41</v>
      </c>
      <c r="O16" s="8">
        <v>582</v>
      </c>
      <c r="P16" s="5">
        <v>100</v>
      </c>
      <c r="Q16" s="5">
        <v>100</v>
      </c>
      <c r="R16" s="6">
        <v>6.1</v>
      </c>
      <c r="S16" s="6">
        <v>0</v>
      </c>
      <c r="T16" s="9">
        <v>83.82</v>
      </c>
      <c r="U16" s="10">
        <v>100</v>
      </c>
      <c r="V16" s="10">
        <v>0</v>
      </c>
      <c r="W16" s="10">
        <v>93.1</v>
      </c>
      <c r="X16" s="10">
        <v>0</v>
      </c>
      <c r="Y16" s="11">
        <v>100</v>
      </c>
      <c r="Z16" s="35">
        <v>80</v>
      </c>
      <c r="AA16" s="12">
        <v>0.18920000000000001</v>
      </c>
      <c r="AB16" s="4"/>
      <c r="AC16" s="6">
        <v>29</v>
      </c>
      <c r="AD16" s="4"/>
      <c r="AE16" s="57">
        <v>0</v>
      </c>
      <c r="AF16" s="60">
        <v>58</v>
      </c>
      <c r="AG16" s="60">
        <v>80</v>
      </c>
      <c r="AH16" s="67">
        <v>1</v>
      </c>
      <c r="AI16" s="64">
        <v>0.23</v>
      </c>
    </row>
    <row r="17" spans="1:35" ht="15.75" thickBot="1">
      <c r="A17" s="4">
        <v>14</v>
      </c>
      <c r="B17" s="4">
        <v>1802020</v>
      </c>
      <c r="C17" s="4" t="s">
        <v>35</v>
      </c>
      <c r="D17" s="4">
        <v>1802020036</v>
      </c>
      <c r="E17" s="4">
        <v>1806012039</v>
      </c>
      <c r="F17" s="4" t="s">
        <v>50</v>
      </c>
      <c r="G17" s="5">
        <v>79</v>
      </c>
      <c r="H17" s="6">
        <v>100</v>
      </c>
      <c r="I17" s="6">
        <v>100</v>
      </c>
      <c r="J17" s="30">
        <v>100</v>
      </c>
      <c r="K17" s="30">
        <v>100</v>
      </c>
      <c r="L17" s="30">
        <v>100</v>
      </c>
      <c r="M17" s="64">
        <v>0.23</v>
      </c>
      <c r="N17" s="64">
        <v>0.46</v>
      </c>
      <c r="O17" s="8">
        <v>304</v>
      </c>
      <c r="P17" s="5">
        <v>0</v>
      </c>
      <c r="Q17" s="5">
        <v>100</v>
      </c>
      <c r="R17" s="6">
        <v>4.2</v>
      </c>
      <c r="S17" s="6">
        <v>0</v>
      </c>
      <c r="T17" s="9">
        <v>100</v>
      </c>
      <c r="U17" s="10">
        <v>100</v>
      </c>
      <c r="V17" s="10">
        <v>0</v>
      </c>
      <c r="W17" s="10">
        <v>93.8</v>
      </c>
      <c r="X17" s="10">
        <v>0</v>
      </c>
      <c r="Y17" s="11">
        <v>100</v>
      </c>
      <c r="Z17" s="35">
        <v>70</v>
      </c>
      <c r="AA17" s="12">
        <v>0.46389999999999998</v>
      </c>
      <c r="AB17" s="4"/>
      <c r="AC17" s="6">
        <v>30.6</v>
      </c>
      <c r="AD17" s="4"/>
      <c r="AE17" s="57">
        <v>0</v>
      </c>
      <c r="AF17" s="60">
        <v>55</v>
      </c>
      <c r="AG17" s="60">
        <v>70</v>
      </c>
      <c r="AH17" s="65">
        <v>1</v>
      </c>
      <c r="AI17" s="64">
        <v>0.21</v>
      </c>
    </row>
    <row r="18" spans="1:35" ht="15.75" thickBot="1">
      <c r="A18" s="4">
        <v>15</v>
      </c>
      <c r="B18" s="4">
        <v>1802020</v>
      </c>
      <c r="C18" s="4" t="s">
        <v>35</v>
      </c>
      <c r="D18" s="4">
        <v>1802020037</v>
      </c>
      <c r="E18" s="4">
        <v>1806012040</v>
      </c>
      <c r="F18" s="4" t="s">
        <v>51</v>
      </c>
      <c r="G18" s="5">
        <v>70</v>
      </c>
      <c r="H18" s="6">
        <v>100</v>
      </c>
      <c r="I18" s="6">
        <v>100</v>
      </c>
      <c r="J18" s="30">
        <v>100</v>
      </c>
      <c r="K18" s="30">
        <v>100</v>
      </c>
      <c r="L18" s="30">
        <v>100</v>
      </c>
      <c r="M18" s="64">
        <v>0.26</v>
      </c>
      <c r="N18" s="64">
        <v>0.47</v>
      </c>
      <c r="O18" s="8">
        <v>141</v>
      </c>
      <c r="P18" s="5">
        <v>0</v>
      </c>
      <c r="Q18" s="5">
        <v>100</v>
      </c>
      <c r="R18" s="6">
        <v>2.5</v>
      </c>
      <c r="S18" s="6">
        <v>0</v>
      </c>
      <c r="T18" s="9">
        <v>100</v>
      </c>
      <c r="U18" s="10">
        <v>100</v>
      </c>
      <c r="V18" s="10">
        <v>0</v>
      </c>
      <c r="W18" s="10">
        <v>98.3</v>
      </c>
      <c r="X18" s="10">
        <v>0</v>
      </c>
      <c r="Y18" s="11">
        <v>91.7</v>
      </c>
      <c r="Z18" s="35">
        <v>100</v>
      </c>
      <c r="AA18" s="12">
        <v>0.36599999999999999</v>
      </c>
      <c r="AB18" s="4"/>
      <c r="AC18" s="6">
        <v>24.5</v>
      </c>
      <c r="AD18" s="4"/>
      <c r="AE18" s="57">
        <v>0</v>
      </c>
      <c r="AF18" s="60">
        <v>80</v>
      </c>
      <c r="AG18" s="60">
        <v>100</v>
      </c>
      <c r="AH18" s="65">
        <v>1</v>
      </c>
      <c r="AI18" s="64">
        <v>0.24</v>
      </c>
    </row>
    <row r="19" spans="1:35" ht="15.75" thickBot="1">
      <c r="A19" s="4">
        <v>16</v>
      </c>
      <c r="B19" s="4">
        <v>1802020</v>
      </c>
      <c r="C19" s="4" t="s">
        <v>35</v>
      </c>
      <c r="D19" s="4">
        <v>1802020038</v>
      </c>
      <c r="E19" s="4">
        <v>1806012041</v>
      </c>
      <c r="F19" s="4" t="s">
        <v>52</v>
      </c>
      <c r="G19" s="5">
        <v>72</v>
      </c>
      <c r="H19" s="6">
        <v>100</v>
      </c>
      <c r="I19" s="6">
        <v>100</v>
      </c>
      <c r="J19" s="30">
        <v>100</v>
      </c>
      <c r="K19" s="30">
        <v>100</v>
      </c>
      <c r="L19" s="30">
        <v>100</v>
      </c>
      <c r="M19" s="64">
        <v>0.26</v>
      </c>
      <c r="N19" s="64">
        <v>0.43</v>
      </c>
      <c r="O19" s="8">
        <v>184</v>
      </c>
      <c r="P19" s="5">
        <v>0</v>
      </c>
      <c r="Q19" s="5">
        <v>100</v>
      </c>
      <c r="R19" s="6">
        <v>4.8</v>
      </c>
      <c r="S19" s="6">
        <v>0</v>
      </c>
      <c r="T19" s="9">
        <v>100</v>
      </c>
      <c r="U19" s="10">
        <v>100</v>
      </c>
      <c r="V19" s="10">
        <v>0</v>
      </c>
      <c r="W19" s="10">
        <v>98.3</v>
      </c>
      <c r="X19" s="10">
        <v>0</v>
      </c>
      <c r="Y19" s="11">
        <v>100</v>
      </c>
      <c r="Z19" s="35">
        <v>100</v>
      </c>
      <c r="AA19" s="12">
        <v>0.28070000000000001</v>
      </c>
      <c r="AB19" s="4"/>
      <c r="AC19" s="6">
        <v>17.2</v>
      </c>
      <c r="AD19" s="4"/>
      <c r="AE19" s="57">
        <v>0</v>
      </c>
      <c r="AF19" s="60">
        <v>90</v>
      </c>
      <c r="AG19" s="60">
        <v>100</v>
      </c>
      <c r="AH19" s="65">
        <v>1</v>
      </c>
      <c r="AI19" s="64">
        <v>0.23</v>
      </c>
    </row>
    <row r="20" spans="1:35" ht="15.75" thickBot="1">
      <c r="A20" s="4">
        <v>17</v>
      </c>
      <c r="B20" s="4">
        <v>1802040</v>
      </c>
      <c r="C20" s="4" t="s">
        <v>53</v>
      </c>
      <c r="D20" s="4">
        <v>1802040019</v>
      </c>
      <c r="E20" s="4">
        <v>1806022012</v>
      </c>
      <c r="F20" s="4" t="s">
        <v>54</v>
      </c>
      <c r="G20" s="5">
        <v>70</v>
      </c>
      <c r="H20" s="6" t="s">
        <v>381</v>
      </c>
      <c r="I20" s="6">
        <v>100</v>
      </c>
      <c r="J20" s="30">
        <v>100</v>
      </c>
      <c r="K20" s="30">
        <v>100</v>
      </c>
      <c r="L20" s="30">
        <v>100</v>
      </c>
      <c r="M20" s="64">
        <v>0.21</v>
      </c>
      <c r="N20" s="64">
        <v>0.41</v>
      </c>
      <c r="O20" s="8">
        <v>630</v>
      </c>
      <c r="P20" s="5">
        <v>0</v>
      </c>
      <c r="Q20" s="5">
        <v>100</v>
      </c>
      <c r="R20" s="6">
        <v>4.9000000000000004</v>
      </c>
      <c r="S20" s="6">
        <v>0</v>
      </c>
      <c r="T20" s="9">
        <v>81.48</v>
      </c>
      <c r="U20" s="9">
        <v>100</v>
      </c>
      <c r="V20" s="9">
        <v>0</v>
      </c>
      <c r="W20" s="9">
        <v>98.87</v>
      </c>
      <c r="X20" s="9">
        <v>0</v>
      </c>
      <c r="Y20" s="11">
        <v>82.1</v>
      </c>
      <c r="Z20" s="35">
        <v>100</v>
      </c>
      <c r="AA20" s="12">
        <f>634/951</f>
        <v>0.66666666666666696</v>
      </c>
      <c r="AB20" s="4"/>
      <c r="AC20" s="6">
        <v>33.799999999999997</v>
      </c>
      <c r="AD20" s="4"/>
      <c r="AE20" s="57">
        <v>0</v>
      </c>
      <c r="AF20" s="60">
        <v>38</v>
      </c>
      <c r="AG20" s="60">
        <v>100</v>
      </c>
      <c r="AH20" s="67">
        <v>1</v>
      </c>
      <c r="AI20" s="64">
        <v>0.21</v>
      </c>
    </row>
    <row r="21" spans="1:35" ht="15.75" thickBot="1">
      <c r="A21" s="4">
        <v>18</v>
      </c>
      <c r="B21" s="4">
        <v>1802040</v>
      </c>
      <c r="C21" s="4" t="s">
        <v>53</v>
      </c>
      <c r="D21" s="4">
        <v>1802040022</v>
      </c>
      <c r="E21" s="4">
        <v>1806022015</v>
      </c>
      <c r="F21" s="4" t="s">
        <v>55</v>
      </c>
      <c r="G21" s="5">
        <v>70</v>
      </c>
      <c r="H21" s="6">
        <v>100</v>
      </c>
      <c r="I21" s="6">
        <v>100</v>
      </c>
      <c r="J21" s="30">
        <v>100</v>
      </c>
      <c r="K21" s="30">
        <v>100</v>
      </c>
      <c r="L21" s="30">
        <v>100</v>
      </c>
      <c r="M21" s="64">
        <v>0.27</v>
      </c>
      <c r="N21" s="64">
        <v>0.32</v>
      </c>
      <c r="O21" s="8">
        <v>274</v>
      </c>
      <c r="P21" s="5">
        <v>0</v>
      </c>
      <c r="Q21" s="5">
        <v>100</v>
      </c>
      <c r="R21" s="6">
        <v>3.9</v>
      </c>
      <c r="S21" s="6">
        <v>0</v>
      </c>
      <c r="T21" s="9">
        <v>91.3</v>
      </c>
      <c r="U21" s="9">
        <v>100</v>
      </c>
      <c r="V21" s="9">
        <v>0</v>
      </c>
      <c r="W21" s="9">
        <v>89.29</v>
      </c>
      <c r="X21" s="9">
        <v>0</v>
      </c>
      <c r="Y21" s="11">
        <v>84.6</v>
      </c>
      <c r="Z21" s="35">
        <v>100</v>
      </c>
      <c r="AA21" s="12">
        <f>236/367</f>
        <v>0.64305177111716605</v>
      </c>
      <c r="AB21" s="4"/>
      <c r="AC21" s="6">
        <v>31.8</v>
      </c>
      <c r="AD21" s="4"/>
      <c r="AE21" s="57">
        <v>0</v>
      </c>
      <c r="AF21" s="60">
        <v>41</v>
      </c>
      <c r="AG21" s="60">
        <v>100</v>
      </c>
      <c r="AH21" s="65">
        <v>1</v>
      </c>
      <c r="AI21" s="64">
        <v>0.27</v>
      </c>
    </row>
    <row r="22" spans="1:35" ht="15.75" thickBot="1">
      <c r="A22" s="4">
        <v>19</v>
      </c>
      <c r="B22" s="4">
        <v>1802040</v>
      </c>
      <c r="C22" s="4" t="s">
        <v>53</v>
      </c>
      <c r="D22" s="4">
        <v>1802040023</v>
      </c>
      <c r="E22" s="4">
        <v>1806022016</v>
      </c>
      <c r="F22" s="4" t="s">
        <v>56</v>
      </c>
      <c r="G22" s="5">
        <v>70</v>
      </c>
      <c r="H22" s="6">
        <v>100</v>
      </c>
      <c r="I22" s="6">
        <v>100</v>
      </c>
      <c r="J22" s="30">
        <v>100</v>
      </c>
      <c r="K22" s="30">
        <v>100</v>
      </c>
      <c r="L22" s="30">
        <v>100</v>
      </c>
      <c r="M22" s="64">
        <v>0.23</v>
      </c>
      <c r="N22" s="64">
        <v>0.43</v>
      </c>
      <c r="O22" s="8">
        <v>239</v>
      </c>
      <c r="P22" s="5">
        <v>0</v>
      </c>
      <c r="Q22" s="5">
        <v>100</v>
      </c>
      <c r="R22" s="6">
        <v>3.7</v>
      </c>
      <c r="S22" s="6">
        <v>0</v>
      </c>
      <c r="T22" s="9">
        <v>94.74</v>
      </c>
      <c r="U22" s="9">
        <v>100</v>
      </c>
      <c r="V22" s="9">
        <v>0</v>
      </c>
      <c r="W22" s="9">
        <v>92.16</v>
      </c>
      <c r="X22" s="9">
        <v>0</v>
      </c>
      <c r="Y22" s="11">
        <v>93.3</v>
      </c>
      <c r="Z22" s="35">
        <v>100</v>
      </c>
      <c r="AA22" s="12">
        <f>201/283</f>
        <v>0.71024734982332205</v>
      </c>
      <c r="AB22" s="4"/>
      <c r="AC22" s="6">
        <v>29.4</v>
      </c>
      <c r="AD22" s="4"/>
      <c r="AE22" s="57">
        <v>0</v>
      </c>
      <c r="AF22" s="60">
        <v>43</v>
      </c>
      <c r="AG22" s="60">
        <v>100</v>
      </c>
      <c r="AH22" s="65">
        <v>1</v>
      </c>
      <c r="AI22" s="64">
        <v>0.23</v>
      </c>
    </row>
    <row r="23" spans="1:35" ht="15.75" customHeight="1" thickBot="1">
      <c r="A23" s="4">
        <v>20</v>
      </c>
      <c r="B23" s="4">
        <v>1802040</v>
      </c>
      <c r="C23" s="4" t="s">
        <v>53</v>
      </c>
      <c r="D23" s="4">
        <v>1802040024</v>
      </c>
      <c r="E23" s="4">
        <v>1806022017</v>
      </c>
      <c r="F23" s="4" t="s">
        <v>57</v>
      </c>
      <c r="G23" s="5">
        <v>77.599999999999994</v>
      </c>
      <c r="H23" s="6">
        <v>100</v>
      </c>
      <c r="I23" s="6">
        <v>100</v>
      </c>
      <c r="J23" s="30">
        <v>100</v>
      </c>
      <c r="K23" s="30">
        <v>100</v>
      </c>
      <c r="L23" s="30">
        <v>100</v>
      </c>
      <c r="M23" s="64">
        <v>0.26</v>
      </c>
      <c r="N23" s="64">
        <v>0.5</v>
      </c>
      <c r="O23" s="8">
        <v>219</v>
      </c>
      <c r="P23" s="5">
        <v>0</v>
      </c>
      <c r="Q23" s="5">
        <v>100</v>
      </c>
      <c r="R23" s="6">
        <v>1.1000000000000001</v>
      </c>
      <c r="S23" s="6">
        <v>0</v>
      </c>
      <c r="T23" s="9">
        <v>85.71</v>
      </c>
      <c r="U23" s="9">
        <v>100</v>
      </c>
      <c r="V23" s="9">
        <v>0</v>
      </c>
      <c r="W23" s="9">
        <v>86.11</v>
      </c>
      <c r="X23" s="9">
        <v>0</v>
      </c>
      <c r="Y23" s="11">
        <v>93.3</v>
      </c>
      <c r="Z23" s="35">
        <v>100</v>
      </c>
      <c r="AA23" s="12">
        <f>168/239</f>
        <v>0.70292887029288698</v>
      </c>
      <c r="AB23" s="4"/>
      <c r="AC23" s="6">
        <v>31.9</v>
      </c>
      <c r="AD23" s="4"/>
      <c r="AE23" s="57">
        <v>0</v>
      </c>
      <c r="AF23" s="60">
        <v>90</v>
      </c>
      <c r="AG23" s="60">
        <v>100</v>
      </c>
      <c r="AH23" s="65">
        <v>1</v>
      </c>
      <c r="AI23" s="64">
        <v>0.26</v>
      </c>
    </row>
    <row r="24" spans="1:35" ht="15.75" customHeight="1" thickBot="1">
      <c r="A24" s="4">
        <v>21</v>
      </c>
      <c r="B24" s="4">
        <v>1802040</v>
      </c>
      <c r="C24" s="4" t="s">
        <v>53</v>
      </c>
      <c r="D24" s="4">
        <v>1802040025</v>
      </c>
      <c r="E24" s="4">
        <v>1806022018</v>
      </c>
      <c r="F24" s="4" t="s">
        <v>58</v>
      </c>
      <c r="G24" s="5">
        <v>70</v>
      </c>
      <c r="H24" s="6">
        <v>100</v>
      </c>
      <c r="I24" s="6">
        <v>100</v>
      </c>
      <c r="J24" s="30">
        <v>100</v>
      </c>
      <c r="K24" s="30">
        <v>100</v>
      </c>
      <c r="L24" s="30">
        <v>100</v>
      </c>
      <c r="M24" s="64">
        <v>0.24</v>
      </c>
      <c r="N24" s="64">
        <v>0.49</v>
      </c>
      <c r="O24" s="8">
        <v>379</v>
      </c>
      <c r="P24" s="5">
        <v>0</v>
      </c>
      <c r="Q24" s="5">
        <v>100</v>
      </c>
      <c r="R24" s="6">
        <v>4.3</v>
      </c>
      <c r="S24" s="6">
        <v>0</v>
      </c>
      <c r="T24" s="9">
        <v>90</v>
      </c>
      <c r="U24" s="9">
        <v>100</v>
      </c>
      <c r="V24" s="9">
        <v>0</v>
      </c>
      <c r="W24" s="9">
        <v>81.540000000000006</v>
      </c>
      <c r="X24" s="9">
        <v>0</v>
      </c>
      <c r="Y24" s="11">
        <v>100</v>
      </c>
      <c r="Z24" s="35">
        <v>100</v>
      </c>
      <c r="AA24" s="12">
        <f>262/415</f>
        <v>0.631325301204819</v>
      </c>
      <c r="AB24" s="4"/>
      <c r="AC24" s="6">
        <v>33.799999999999997</v>
      </c>
      <c r="AD24" s="4"/>
      <c r="AE24" s="57">
        <v>0</v>
      </c>
      <c r="AF24" s="60">
        <v>52</v>
      </c>
      <c r="AG24" s="60">
        <v>100</v>
      </c>
      <c r="AH24" s="65">
        <v>1</v>
      </c>
      <c r="AI24" s="64">
        <v>0.24</v>
      </c>
    </row>
    <row r="25" spans="1:35" ht="15.75" customHeight="1" thickBot="1">
      <c r="A25" s="4">
        <v>22</v>
      </c>
      <c r="B25" s="4">
        <v>1802040</v>
      </c>
      <c r="C25" s="4" t="s">
        <v>53</v>
      </c>
      <c r="D25" s="4">
        <v>1802040026</v>
      </c>
      <c r="E25" s="4">
        <v>1806022019</v>
      </c>
      <c r="F25" s="4" t="s">
        <v>59</v>
      </c>
      <c r="G25" s="5">
        <v>70</v>
      </c>
      <c r="H25" s="6">
        <v>100</v>
      </c>
      <c r="I25" s="6">
        <v>100</v>
      </c>
      <c r="J25" s="30">
        <v>100</v>
      </c>
      <c r="K25" s="30">
        <v>100</v>
      </c>
      <c r="L25" s="30">
        <v>100</v>
      </c>
      <c r="M25" s="64">
        <v>0.23</v>
      </c>
      <c r="N25" s="64">
        <v>0.47</v>
      </c>
      <c r="O25" s="8">
        <v>308</v>
      </c>
      <c r="P25" s="5">
        <v>0</v>
      </c>
      <c r="Q25" s="5">
        <v>100</v>
      </c>
      <c r="R25" s="6">
        <v>3.7</v>
      </c>
      <c r="S25" s="6">
        <v>0</v>
      </c>
      <c r="T25" s="9">
        <v>76.3</v>
      </c>
      <c r="U25" s="9">
        <v>100</v>
      </c>
      <c r="V25" s="9">
        <v>0</v>
      </c>
      <c r="W25" s="9">
        <v>99.05</v>
      </c>
      <c r="X25" s="9">
        <v>0</v>
      </c>
      <c r="Y25" s="11">
        <v>91.3</v>
      </c>
      <c r="Z25" s="35">
        <v>100</v>
      </c>
      <c r="AA25" s="12">
        <f>252/372</f>
        <v>0.67741935483870996</v>
      </c>
      <c r="AB25" s="4"/>
      <c r="AC25" s="6">
        <v>33.299999999999997</v>
      </c>
      <c r="AD25" s="4"/>
      <c r="AE25" s="57">
        <v>0</v>
      </c>
      <c r="AF25" s="60">
        <v>27</v>
      </c>
      <c r="AG25" s="60">
        <v>100</v>
      </c>
      <c r="AH25" s="65">
        <v>1</v>
      </c>
      <c r="AI25" s="64">
        <v>0.23</v>
      </c>
    </row>
    <row r="26" spans="1:35" ht="15.75" customHeight="1" thickBot="1">
      <c r="A26" s="4">
        <v>23</v>
      </c>
      <c r="B26" s="4">
        <v>1802040</v>
      </c>
      <c r="C26" s="4" t="s">
        <v>53</v>
      </c>
      <c r="D26" s="4">
        <v>1802040031</v>
      </c>
      <c r="E26" s="4">
        <v>1806022020</v>
      </c>
      <c r="F26" s="4" t="s">
        <v>60</v>
      </c>
      <c r="G26" s="5">
        <v>77</v>
      </c>
      <c r="H26" s="6" t="s">
        <v>372</v>
      </c>
      <c r="I26" s="6">
        <v>100</v>
      </c>
      <c r="J26" s="30">
        <v>100</v>
      </c>
      <c r="K26" s="30">
        <v>100</v>
      </c>
      <c r="L26" s="30">
        <v>100</v>
      </c>
      <c r="M26" s="64">
        <v>0.21</v>
      </c>
      <c r="N26" s="64">
        <v>0.5</v>
      </c>
      <c r="O26" s="8">
        <v>936</v>
      </c>
      <c r="P26" s="5">
        <v>0</v>
      </c>
      <c r="Q26" s="5">
        <v>100</v>
      </c>
      <c r="R26" s="6">
        <v>3.7</v>
      </c>
      <c r="S26" s="6">
        <v>0</v>
      </c>
      <c r="T26" s="9">
        <v>87.64</v>
      </c>
      <c r="U26" s="9">
        <v>100</v>
      </c>
      <c r="V26" s="9">
        <v>0</v>
      </c>
      <c r="W26" s="9">
        <v>97.42</v>
      </c>
      <c r="X26" s="9">
        <v>0</v>
      </c>
      <c r="Y26" s="11">
        <v>97.6</v>
      </c>
      <c r="Z26" s="35">
        <v>100</v>
      </c>
      <c r="AA26" s="12">
        <f>757/1022</f>
        <v>0.74070450097847396</v>
      </c>
      <c r="AB26" s="4"/>
      <c r="AC26" s="6">
        <v>34.200000000000003</v>
      </c>
      <c r="AD26" s="4"/>
      <c r="AE26" s="57">
        <v>0</v>
      </c>
      <c r="AF26" s="60">
        <v>70</v>
      </c>
      <c r="AG26" s="60">
        <v>100</v>
      </c>
      <c r="AH26" s="65">
        <v>1</v>
      </c>
      <c r="AI26" s="64">
        <v>0.21</v>
      </c>
    </row>
    <row r="27" spans="1:35" ht="15.75" customHeight="1" thickBot="1">
      <c r="A27" s="4">
        <v>24</v>
      </c>
      <c r="B27" s="4">
        <v>1802040</v>
      </c>
      <c r="C27" s="4" t="s">
        <v>53</v>
      </c>
      <c r="D27" s="4">
        <v>1802040032</v>
      </c>
      <c r="E27" s="4">
        <v>1806022021</v>
      </c>
      <c r="F27" s="4" t="s">
        <v>61</v>
      </c>
      <c r="G27" s="5">
        <v>90</v>
      </c>
      <c r="H27" s="6">
        <v>100</v>
      </c>
      <c r="I27" s="6">
        <v>100</v>
      </c>
      <c r="J27" s="30">
        <v>100</v>
      </c>
      <c r="K27" s="30">
        <v>100</v>
      </c>
      <c r="L27" s="30">
        <v>100</v>
      </c>
      <c r="M27" s="64">
        <v>0.28000000000000003</v>
      </c>
      <c r="N27" s="64">
        <v>0.47</v>
      </c>
      <c r="O27" s="8">
        <v>672</v>
      </c>
      <c r="P27" s="5">
        <v>0</v>
      </c>
      <c r="Q27" s="5">
        <v>100</v>
      </c>
      <c r="R27" s="6">
        <v>4.7</v>
      </c>
      <c r="S27" s="6">
        <v>0</v>
      </c>
      <c r="T27" s="9">
        <v>86.96</v>
      </c>
      <c r="U27" s="9">
        <v>100</v>
      </c>
      <c r="V27" s="9">
        <v>0</v>
      </c>
      <c r="W27" s="9">
        <v>80.97</v>
      </c>
      <c r="X27" s="9">
        <v>0</v>
      </c>
      <c r="Y27" s="11">
        <v>100</v>
      </c>
      <c r="Z27" s="35">
        <v>100</v>
      </c>
      <c r="AA27" s="12">
        <f>655/964</f>
        <v>0.67946058091286299</v>
      </c>
      <c r="AB27" s="4"/>
      <c r="AC27" s="6">
        <v>33.6</v>
      </c>
      <c r="AD27" s="4"/>
      <c r="AE27" s="57">
        <v>0</v>
      </c>
      <c r="AF27" s="60">
        <v>61</v>
      </c>
      <c r="AG27" s="60">
        <v>100</v>
      </c>
      <c r="AH27" s="65">
        <v>1</v>
      </c>
      <c r="AI27" s="64">
        <v>0.28000000000000003</v>
      </c>
    </row>
    <row r="28" spans="1:35" ht="15.75" customHeight="1" thickBot="1">
      <c r="A28" s="4">
        <v>25</v>
      </c>
      <c r="B28" s="4">
        <v>1802040</v>
      </c>
      <c r="C28" s="4" t="s">
        <v>53</v>
      </c>
      <c r="D28" s="4">
        <v>1802040033</v>
      </c>
      <c r="E28" s="4">
        <v>1806022022</v>
      </c>
      <c r="F28" s="4" t="s">
        <v>62</v>
      </c>
      <c r="G28" s="5">
        <v>75</v>
      </c>
      <c r="H28" s="6">
        <v>100</v>
      </c>
      <c r="I28" s="6">
        <v>100</v>
      </c>
      <c r="J28" s="30">
        <v>100</v>
      </c>
      <c r="K28" s="30">
        <v>100</v>
      </c>
      <c r="L28" s="30">
        <v>100</v>
      </c>
      <c r="M28" s="64">
        <v>0.26</v>
      </c>
      <c r="N28" s="64">
        <v>0.43</v>
      </c>
      <c r="O28" s="8">
        <v>698</v>
      </c>
      <c r="P28" s="5">
        <v>0</v>
      </c>
      <c r="Q28" s="5">
        <v>100</v>
      </c>
      <c r="R28" s="6">
        <v>4.4000000000000004</v>
      </c>
      <c r="S28" s="6">
        <v>0</v>
      </c>
      <c r="T28" s="9">
        <v>87.5</v>
      </c>
      <c r="U28" s="9">
        <v>100</v>
      </c>
      <c r="V28" s="9">
        <v>0</v>
      </c>
      <c r="W28" s="9">
        <v>98.04</v>
      </c>
      <c r="X28" s="9">
        <v>0</v>
      </c>
      <c r="Y28" s="11">
        <v>97.3</v>
      </c>
      <c r="Z28" s="35">
        <v>100</v>
      </c>
      <c r="AA28" s="12">
        <f>679/895</f>
        <v>0.758659217877095</v>
      </c>
      <c r="AB28" s="4"/>
      <c r="AC28" s="6">
        <v>34.5</v>
      </c>
      <c r="AD28" s="4"/>
      <c r="AE28" s="57">
        <v>0</v>
      </c>
      <c r="AF28" s="60">
        <v>82</v>
      </c>
      <c r="AG28" s="60">
        <v>100</v>
      </c>
      <c r="AH28" s="65">
        <v>1</v>
      </c>
      <c r="AI28" s="64">
        <v>0.26</v>
      </c>
    </row>
    <row r="29" spans="1:35" ht="15.75" customHeight="1" thickBot="1">
      <c r="A29" s="4">
        <v>26</v>
      </c>
      <c r="B29" s="4">
        <v>1802040</v>
      </c>
      <c r="C29" s="4" t="s">
        <v>53</v>
      </c>
      <c r="D29" s="4">
        <v>1802040034</v>
      </c>
      <c r="E29" s="4">
        <v>1806022023</v>
      </c>
      <c r="F29" s="4" t="s">
        <v>64</v>
      </c>
      <c r="G29" s="5">
        <v>70</v>
      </c>
      <c r="H29" s="6">
        <v>76</v>
      </c>
      <c r="I29" s="6">
        <v>100</v>
      </c>
      <c r="J29" s="30">
        <v>100</v>
      </c>
      <c r="K29" s="30">
        <v>100</v>
      </c>
      <c r="L29" s="30">
        <v>100</v>
      </c>
      <c r="M29" s="64">
        <v>0.23</v>
      </c>
      <c r="N29" s="64">
        <v>0.47</v>
      </c>
      <c r="O29" s="8">
        <v>1013</v>
      </c>
      <c r="P29" s="5">
        <v>0</v>
      </c>
      <c r="Q29" s="5">
        <v>100</v>
      </c>
      <c r="R29" s="6">
        <v>4.8</v>
      </c>
      <c r="S29" s="6">
        <v>0</v>
      </c>
      <c r="T29" s="9">
        <v>70.5</v>
      </c>
      <c r="U29" s="9">
        <v>100</v>
      </c>
      <c r="V29" s="9">
        <v>0</v>
      </c>
      <c r="W29" s="9">
        <v>97.32</v>
      </c>
      <c r="X29" s="9">
        <v>0</v>
      </c>
      <c r="Y29" s="11">
        <v>98.8</v>
      </c>
      <c r="Z29" s="35">
        <v>100</v>
      </c>
      <c r="AA29" s="12">
        <f>755/1135</f>
        <v>0.66519823788546295</v>
      </c>
      <c r="AB29" s="4"/>
      <c r="AC29" s="6">
        <v>33.9</v>
      </c>
      <c r="AD29" s="4"/>
      <c r="AE29" s="57">
        <v>0</v>
      </c>
      <c r="AF29" s="60">
        <v>82</v>
      </c>
      <c r="AG29" s="60">
        <v>100</v>
      </c>
      <c r="AH29" s="65">
        <v>1</v>
      </c>
      <c r="AI29" s="64">
        <v>0.23</v>
      </c>
    </row>
    <row r="30" spans="1:35" ht="15.75" customHeight="1" thickBot="1">
      <c r="A30" s="4">
        <v>27</v>
      </c>
      <c r="B30" s="4">
        <v>1802040</v>
      </c>
      <c r="C30" s="4" t="s">
        <v>53</v>
      </c>
      <c r="D30" s="4">
        <v>1802040035</v>
      </c>
      <c r="E30" s="4">
        <v>1806022024</v>
      </c>
      <c r="F30" s="4" t="s">
        <v>65</v>
      </c>
      <c r="G30" s="27">
        <v>75</v>
      </c>
      <c r="H30" s="6">
        <v>100</v>
      </c>
      <c r="I30" s="6">
        <v>100</v>
      </c>
      <c r="J30" s="30">
        <v>100</v>
      </c>
      <c r="K30" s="30">
        <v>100</v>
      </c>
      <c r="L30" s="30">
        <v>100</v>
      </c>
      <c r="M30" s="64">
        <v>0.26</v>
      </c>
      <c r="N30" s="64">
        <v>0.41</v>
      </c>
      <c r="O30" s="8">
        <v>120</v>
      </c>
      <c r="P30" s="5">
        <v>0</v>
      </c>
      <c r="Q30" s="5">
        <v>100</v>
      </c>
      <c r="R30" s="6">
        <v>2.4</v>
      </c>
      <c r="S30" s="6">
        <v>0</v>
      </c>
      <c r="T30" s="9">
        <v>88.89</v>
      </c>
      <c r="U30" s="9">
        <v>100</v>
      </c>
      <c r="V30" s="9">
        <v>0</v>
      </c>
      <c r="W30" s="9">
        <v>96.88</v>
      </c>
      <c r="X30" s="9">
        <v>0</v>
      </c>
      <c r="Y30" s="11">
        <v>100</v>
      </c>
      <c r="Z30" s="35">
        <v>100</v>
      </c>
      <c r="AA30" s="12">
        <f>62/94</f>
        <v>0.659574468085106</v>
      </c>
      <c r="AB30" s="4"/>
      <c r="AC30" s="6">
        <v>33.1</v>
      </c>
      <c r="AD30" s="4"/>
      <c r="AE30" s="57">
        <v>0</v>
      </c>
      <c r="AF30" s="60">
        <v>65</v>
      </c>
      <c r="AG30" s="60">
        <v>100</v>
      </c>
      <c r="AH30" s="65">
        <v>1</v>
      </c>
      <c r="AI30" s="64">
        <v>0.24</v>
      </c>
    </row>
    <row r="31" spans="1:35" ht="15.75" customHeight="1" thickBot="1">
      <c r="A31" s="4">
        <v>28</v>
      </c>
      <c r="B31" s="4">
        <v>1802040</v>
      </c>
      <c r="C31" s="4" t="s">
        <v>53</v>
      </c>
      <c r="D31" s="4">
        <v>1802040036</v>
      </c>
      <c r="E31" s="4">
        <v>1806022025</v>
      </c>
      <c r="F31" s="4" t="s">
        <v>66</v>
      </c>
      <c r="G31" s="27">
        <v>70</v>
      </c>
      <c r="H31" s="6">
        <v>100</v>
      </c>
      <c r="I31" s="6">
        <v>100</v>
      </c>
      <c r="J31" s="30">
        <v>100</v>
      </c>
      <c r="K31" s="30">
        <v>100</v>
      </c>
      <c r="L31" s="30">
        <v>100</v>
      </c>
      <c r="M31" s="64">
        <v>0.26</v>
      </c>
      <c r="N31" s="64">
        <v>0.41</v>
      </c>
      <c r="O31" s="8">
        <v>198</v>
      </c>
      <c r="P31" s="7">
        <v>1</v>
      </c>
      <c r="Q31" s="5">
        <v>100</v>
      </c>
      <c r="R31" s="6">
        <v>1.1000000000000001</v>
      </c>
      <c r="S31" s="6">
        <v>0</v>
      </c>
      <c r="T31" s="9">
        <v>85.71</v>
      </c>
      <c r="U31" s="9">
        <v>100</v>
      </c>
      <c r="V31" s="9">
        <v>0</v>
      </c>
      <c r="W31" s="9">
        <v>86.57</v>
      </c>
      <c r="X31" s="9">
        <v>0</v>
      </c>
      <c r="Y31" s="11">
        <v>100</v>
      </c>
      <c r="Z31" s="35">
        <v>100</v>
      </c>
      <c r="AA31" s="12">
        <f>135/206</f>
        <v>0.65533980582524298</v>
      </c>
      <c r="AB31" s="4"/>
      <c r="AC31" s="6">
        <v>32.700000000000003</v>
      </c>
      <c r="AD31" s="4"/>
      <c r="AE31" s="57">
        <v>0</v>
      </c>
      <c r="AF31" s="60">
        <v>50</v>
      </c>
      <c r="AG31" s="60">
        <v>100</v>
      </c>
      <c r="AH31" s="65">
        <v>1</v>
      </c>
      <c r="AI31" s="64">
        <v>0.23</v>
      </c>
    </row>
    <row r="32" spans="1:35" ht="15.75" customHeight="1" thickBot="1">
      <c r="A32" s="4">
        <v>29</v>
      </c>
      <c r="B32" s="4">
        <v>1802040</v>
      </c>
      <c r="C32" s="4" t="s">
        <v>53</v>
      </c>
      <c r="D32" s="4">
        <v>1802040037</v>
      </c>
      <c r="E32" s="4">
        <v>1806022026</v>
      </c>
      <c r="F32" s="4" t="s">
        <v>67</v>
      </c>
      <c r="G32" s="5">
        <v>70</v>
      </c>
      <c r="H32" s="6">
        <v>100</v>
      </c>
      <c r="I32" s="6">
        <v>100</v>
      </c>
      <c r="J32" s="30">
        <v>100</v>
      </c>
      <c r="K32" s="30">
        <v>100</v>
      </c>
      <c r="L32" s="30">
        <v>100</v>
      </c>
      <c r="M32" s="64">
        <v>0.21</v>
      </c>
      <c r="N32" s="64">
        <v>0.5</v>
      </c>
      <c r="O32" s="8">
        <v>481</v>
      </c>
      <c r="P32" s="5">
        <v>100</v>
      </c>
      <c r="Q32" s="5">
        <v>100</v>
      </c>
      <c r="R32" s="6">
        <v>4.5999999999999996</v>
      </c>
      <c r="S32" s="6">
        <v>0</v>
      </c>
      <c r="T32" s="9">
        <v>80.2</v>
      </c>
      <c r="U32" s="9">
        <v>100</v>
      </c>
      <c r="V32" s="9">
        <v>0</v>
      </c>
      <c r="W32" s="9">
        <v>95.21</v>
      </c>
      <c r="X32" s="9">
        <v>0</v>
      </c>
      <c r="Y32" s="11">
        <v>100</v>
      </c>
      <c r="Z32" s="35">
        <v>100</v>
      </c>
      <c r="AA32" s="12">
        <f>280/413</f>
        <v>0.677966101694915</v>
      </c>
      <c r="AB32" s="4"/>
      <c r="AC32" s="6">
        <v>33.799999999999997</v>
      </c>
      <c r="AD32" s="4"/>
      <c r="AE32" s="57">
        <v>0</v>
      </c>
      <c r="AF32" s="60">
        <v>44</v>
      </c>
      <c r="AG32" s="60">
        <v>100</v>
      </c>
      <c r="AH32" s="65">
        <v>1</v>
      </c>
      <c r="AI32" s="64">
        <v>0.21</v>
      </c>
    </row>
    <row r="33" spans="1:35" ht="15.75" customHeight="1" thickBot="1">
      <c r="A33" s="4">
        <v>30</v>
      </c>
      <c r="B33" s="4">
        <v>1802040</v>
      </c>
      <c r="C33" s="4" t="s">
        <v>53</v>
      </c>
      <c r="D33" s="4">
        <v>1802040038</v>
      </c>
      <c r="E33" s="4">
        <v>1806022027</v>
      </c>
      <c r="F33" s="4" t="s">
        <v>69</v>
      </c>
      <c r="G33" s="28">
        <v>75</v>
      </c>
      <c r="H33" s="6">
        <v>100</v>
      </c>
      <c r="I33" s="6">
        <v>100</v>
      </c>
      <c r="J33" s="30">
        <v>100</v>
      </c>
      <c r="K33" s="30">
        <v>100</v>
      </c>
      <c r="L33" s="30">
        <v>100</v>
      </c>
      <c r="M33" s="64">
        <v>0.28000000000000003</v>
      </c>
      <c r="N33" s="64">
        <v>0.43</v>
      </c>
      <c r="O33" s="8">
        <v>373</v>
      </c>
      <c r="P33" s="5">
        <v>0</v>
      </c>
      <c r="Q33" s="5">
        <v>100</v>
      </c>
      <c r="R33" s="6">
        <v>3.6</v>
      </c>
      <c r="S33" s="6">
        <v>0</v>
      </c>
      <c r="T33" s="9">
        <v>70.5</v>
      </c>
      <c r="U33" s="9">
        <v>100</v>
      </c>
      <c r="V33" s="9">
        <v>0</v>
      </c>
      <c r="W33" s="9">
        <v>89.33</v>
      </c>
      <c r="X33" s="9">
        <v>0</v>
      </c>
      <c r="Y33" s="11">
        <v>85.3</v>
      </c>
      <c r="Z33" s="35">
        <v>100</v>
      </c>
      <c r="AA33" s="12">
        <f>289/446</f>
        <v>0.64798206278026904</v>
      </c>
      <c r="AB33" s="4"/>
      <c r="AC33" s="6">
        <v>34.299999999999997</v>
      </c>
      <c r="AD33" s="4"/>
      <c r="AE33" s="57">
        <v>0</v>
      </c>
      <c r="AF33" s="60">
        <v>93</v>
      </c>
      <c r="AG33" s="60">
        <v>100</v>
      </c>
      <c r="AH33" s="65">
        <v>1</v>
      </c>
      <c r="AI33" s="64">
        <v>0.27</v>
      </c>
    </row>
    <row r="34" spans="1:35" ht="15.75" customHeight="1" thickBot="1">
      <c r="A34" s="4">
        <v>31</v>
      </c>
      <c r="B34" s="4">
        <v>1802040</v>
      </c>
      <c r="C34" s="4" t="s">
        <v>53</v>
      </c>
      <c r="D34" s="4">
        <v>1802040039</v>
      </c>
      <c r="E34" s="4">
        <v>1806022028</v>
      </c>
      <c r="F34" s="4" t="s">
        <v>70</v>
      </c>
      <c r="G34" s="5">
        <v>70</v>
      </c>
      <c r="H34" s="6">
        <v>99</v>
      </c>
      <c r="I34" s="6">
        <v>100</v>
      </c>
      <c r="J34" s="30">
        <v>100</v>
      </c>
      <c r="K34" s="30">
        <v>100</v>
      </c>
      <c r="L34" s="30">
        <v>100</v>
      </c>
      <c r="M34" s="64">
        <v>0.23</v>
      </c>
      <c r="N34" s="64">
        <v>0.46</v>
      </c>
      <c r="O34" s="8">
        <v>1081</v>
      </c>
      <c r="P34" s="5">
        <v>100</v>
      </c>
      <c r="Q34" s="5">
        <v>100</v>
      </c>
      <c r="R34" s="6">
        <v>4.8</v>
      </c>
      <c r="S34" s="6">
        <v>0</v>
      </c>
      <c r="T34" s="9">
        <v>89.66</v>
      </c>
      <c r="U34" s="9">
        <v>100</v>
      </c>
      <c r="V34" s="9">
        <v>0</v>
      </c>
      <c r="W34" s="9">
        <v>99.12</v>
      </c>
      <c r="X34" s="9">
        <v>0</v>
      </c>
      <c r="Y34" s="11">
        <v>98.9</v>
      </c>
      <c r="Z34" s="35">
        <v>100</v>
      </c>
      <c r="AA34" s="12">
        <f>846/1301</f>
        <v>0.65026902382782503</v>
      </c>
      <c r="AB34" s="4"/>
      <c r="AC34" s="6">
        <v>34.5</v>
      </c>
      <c r="AD34" s="4"/>
      <c r="AE34" s="57">
        <v>0</v>
      </c>
      <c r="AF34" s="60">
        <v>55</v>
      </c>
      <c r="AG34" s="60">
        <v>100</v>
      </c>
      <c r="AH34" s="65">
        <v>1</v>
      </c>
      <c r="AI34" s="64">
        <v>0.28999999999999998</v>
      </c>
    </row>
    <row r="35" spans="1:35" ht="15.75" customHeight="1" thickBot="1">
      <c r="A35" s="4">
        <v>32</v>
      </c>
      <c r="B35" s="4">
        <v>1802040</v>
      </c>
      <c r="C35" s="4" t="s">
        <v>53</v>
      </c>
      <c r="D35" s="4">
        <v>1802040040</v>
      </c>
      <c r="E35" s="4">
        <v>1806022029</v>
      </c>
      <c r="F35" s="4" t="s">
        <v>71</v>
      </c>
      <c r="G35" s="5">
        <v>74</v>
      </c>
      <c r="H35" s="6">
        <v>100</v>
      </c>
      <c r="I35" s="6">
        <v>100</v>
      </c>
      <c r="J35" s="30">
        <v>100</v>
      </c>
      <c r="K35" s="30">
        <v>100</v>
      </c>
      <c r="L35" s="30">
        <v>100</v>
      </c>
      <c r="M35" s="64">
        <v>0.26</v>
      </c>
      <c r="N35" s="64">
        <v>0.45</v>
      </c>
      <c r="O35" s="8">
        <v>223</v>
      </c>
      <c r="P35" s="5">
        <v>0</v>
      </c>
      <c r="Q35" s="5">
        <v>100</v>
      </c>
      <c r="R35" s="6">
        <v>2.7</v>
      </c>
      <c r="S35" s="6">
        <v>0</v>
      </c>
      <c r="T35" s="9">
        <v>88.24</v>
      </c>
      <c r="U35" s="9">
        <v>100</v>
      </c>
      <c r="V35" s="9">
        <v>0</v>
      </c>
      <c r="W35" s="9">
        <v>86.54</v>
      </c>
      <c r="X35" s="9">
        <v>0</v>
      </c>
      <c r="Y35" s="11">
        <v>94.4</v>
      </c>
      <c r="Z35" s="35">
        <v>100</v>
      </c>
      <c r="AA35" s="12">
        <f>234/350</f>
        <v>0.66857142857142904</v>
      </c>
      <c r="AB35" s="4"/>
      <c r="AC35" s="6">
        <v>33.5</v>
      </c>
      <c r="AD35" s="4"/>
      <c r="AE35" s="57">
        <v>0</v>
      </c>
      <c r="AF35" s="60">
        <v>64</v>
      </c>
      <c r="AG35" s="60">
        <v>100</v>
      </c>
      <c r="AH35" s="65">
        <v>1</v>
      </c>
      <c r="AI35" s="64">
        <v>0.21</v>
      </c>
    </row>
    <row r="36" spans="1:35" ht="15.75" customHeight="1" thickBot="1">
      <c r="A36" s="4">
        <v>33</v>
      </c>
      <c r="B36" s="4">
        <v>1802040</v>
      </c>
      <c r="C36" s="4" t="s">
        <v>53</v>
      </c>
      <c r="D36" s="4">
        <v>1802040041</v>
      </c>
      <c r="E36" s="4">
        <v>1806022030</v>
      </c>
      <c r="F36" s="4" t="s">
        <v>72</v>
      </c>
      <c r="G36" s="5">
        <v>75</v>
      </c>
      <c r="H36" s="6">
        <v>97</v>
      </c>
      <c r="I36" s="6">
        <v>100</v>
      </c>
      <c r="J36" s="30">
        <v>100</v>
      </c>
      <c r="K36" s="30">
        <v>100</v>
      </c>
      <c r="L36" s="30">
        <v>100</v>
      </c>
      <c r="M36" s="64">
        <v>0.24</v>
      </c>
      <c r="N36" s="64">
        <v>0.46</v>
      </c>
      <c r="O36" s="8">
        <v>320</v>
      </c>
      <c r="P36" s="5">
        <v>100</v>
      </c>
      <c r="Q36" s="5">
        <v>100</v>
      </c>
      <c r="R36" s="6">
        <v>4</v>
      </c>
      <c r="S36" s="6">
        <v>0</v>
      </c>
      <c r="T36" s="9">
        <v>83.33</v>
      </c>
      <c r="U36" s="9">
        <v>100</v>
      </c>
      <c r="V36" s="9">
        <v>0</v>
      </c>
      <c r="W36" s="9">
        <v>87.5</v>
      </c>
      <c r="X36" s="9">
        <v>0</v>
      </c>
      <c r="Y36" s="11">
        <v>91.3</v>
      </c>
      <c r="Z36" s="35">
        <v>100</v>
      </c>
      <c r="AA36" s="12">
        <f>241/350</f>
        <v>0.68857142857142895</v>
      </c>
      <c r="AB36" s="4"/>
      <c r="AC36" s="6">
        <v>33.200000000000003</v>
      </c>
      <c r="AD36" s="4"/>
      <c r="AE36" s="57">
        <v>0</v>
      </c>
      <c r="AF36" s="60">
        <v>58</v>
      </c>
      <c r="AG36" s="60">
        <v>100</v>
      </c>
      <c r="AH36" s="65">
        <v>1</v>
      </c>
      <c r="AI36" s="64">
        <v>0.28999999999999998</v>
      </c>
    </row>
    <row r="37" spans="1:35" ht="15.75" customHeight="1" thickBot="1">
      <c r="A37" s="4">
        <v>34</v>
      </c>
      <c r="B37" s="4">
        <v>1802040</v>
      </c>
      <c r="C37" s="4" t="s">
        <v>53</v>
      </c>
      <c r="D37" s="4">
        <v>1802040042</v>
      </c>
      <c r="E37" s="4">
        <v>1806022031</v>
      </c>
      <c r="F37" s="4" t="s">
        <v>73</v>
      </c>
      <c r="G37" s="5">
        <v>76</v>
      </c>
      <c r="H37" s="6">
        <v>87</v>
      </c>
      <c r="I37" s="6">
        <v>100</v>
      </c>
      <c r="J37" s="30">
        <v>100</v>
      </c>
      <c r="K37" s="30">
        <v>100</v>
      </c>
      <c r="L37" s="30">
        <v>100</v>
      </c>
      <c r="M37" s="64">
        <v>0.23</v>
      </c>
      <c r="N37" s="64">
        <v>0.41</v>
      </c>
      <c r="O37" s="8">
        <v>398</v>
      </c>
      <c r="P37" s="5">
        <v>0</v>
      </c>
      <c r="Q37" s="5">
        <v>100</v>
      </c>
      <c r="R37" s="6">
        <v>5.2</v>
      </c>
      <c r="S37" s="6">
        <v>0</v>
      </c>
      <c r="T37" s="9">
        <v>85.71</v>
      </c>
      <c r="U37" s="9">
        <v>100</v>
      </c>
      <c r="V37" s="9">
        <v>0</v>
      </c>
      <c r="W37" s="9">
        <v>84.89</v>
      </c>
      <c r="X37" s="9">
        <v>0</v>
      </c>
      <c r="Y37" s="11">
        <v>100</v>
      </c>
      <c r="Z37" s="35">
        <v>100</v>
      </c>
      <c r="AA37" s="12">
        <f>511/752</f>
        <v>0.67952127659574502</v>
      </c>
      <c r="AB37" s="4"/>
      <c r="AC37" s="6">
        <v>33.1</v>
      </c>
      <c r="AD37" s="4"/>
      <c r="AE37" s="57">
        <v>0</v>
      </c>
      <c r="AF37" s="60">
        <v>37</v>
      </c>
      <c r="AG37" s="60">
        <v>100</v>
      </c>
      <c r="AH37" s="65">
        <v>1</v>
      </c>
      <c r="AI37" s="64">
        <v>0.26</v>
      </c>
    </row>
    <row r="38" spans="1:35" ht="15.75" customHeight="1" thickBot="1">
      <c r="A38" s="4">
        <v>35</v>
      </c>
      <c r="B38" s="4">
        <v>1802040</v>
      </c>
      <c r="C38" s="4" t="s">
        <v>53</v>
      </c>
      <c r="D38" s="4">
        <v>1802040043</v>
      </c>
      <c r="E38" s="4">
        <v>1806022032</v>
      </c>
      <c r="F38" s="4" t="s">
        <v>74</v>
      </c>
      <c r="G38" s="5">
        <v>75</v>
      </c>
      <c r="H38" s="6">
        <v>100</v>
      </c>
      <c r="I38" s="6">
        <v>100</v>
      </c>
      <c r="J38" s="30">
        <v>100</v>
      </c>
      <c r="K38" s="30">
        <v>100</v>
      </c>
      <c r="L38" s="30">
        <v>100</v>
      </c>
      <c r="M38" s="64">
        <v>0.21</v>
      </c>
      <c r="N38" s="64">
        <v>0.48</v>
      </c>
      <c r="O38" s="8">
        <v>307</v>
      </c>
      <c r="P38" s="5">
        <v>0</v>
      </c>
      <c r="Q38" s="5">
        <v>100</v>
      </c>
      <c r="R38" s="6">
        <v>3.9</v>
      </c>
      <c r="S38" s="6">
        <v>0</v>
      </c>
      <c r="T38" s="9">
        <v>88.2</v>
      </c>
      <c r="U38" s="9">
        <v>100</v>
      </c>
      <c r="V38" s="9">
        <v>0</v>
      </c>
      <c r="W38" s="9">
        <v>87.84</v>
      </c>
      <c r="X38" s="9">
        <v>0</v>
      </c>
      <c r="Y38" s="11">
        <v>100</v>
      </c>
      <c r="Z38" s="35">
        <v>100</v>
      </c>
      <c r="AA38" s="12">
        <f>278/410</f>
        <v>0.67804878048780504</v>
      </c>
      <c r="AB38" s="4"/>
      <c r="AC38" s="6">
        <v>34.200000000000003</v>
      </c>
      <c r="AD38" s="4"/>
      <c r="AE38" s="57">
        <v>0</v>
      </c>
      <c r="AF38" s="60">
        <v>55</v>
      </c>
      <c r="AG38" s="60">
        <v>100</v>
      </c>
      <c r="AH38" s="65">
        <v>1</v>
      </c>
      <c r="AI38" s="64">
        <v>0.24</v>
      </c>
    </row>
    <row r="39" spans="1:35" ht="15.75" customHeight="1" thickBot="1">
      <c r="A39" s="4">
        <v>36</v>
      </c>
      <c r="B39" s="4">
        <v>1802040</v>
      </c>
      <c r="C39" s="4" t="s">
        <v>53</v>
      </c>
      <c r="D39" s="4">
        <v>1802040044</v>
      </c>
      <c r="E39" s="4">
        <v>1806022033</v>
      </c>
      <c r="F39" s="4" t="s">
        <v>75</v>
      </c>
      <c r="G39" s="27">
        <v>70</v>
      </c>
      <c r="H39" s="6">
        <v>100</v>
      </c>
      <c r="I39" s="6">
        <v>100</v>
      </c>
      <c r="J39" s="30">
        <v>100</v>
      </c>
      <c r="K39" s="30">
        <v>100</v>
      </c>
      <c r="L39" s="30">
        <v>100</v>
      </c>
      <c r="M39" s="64">
        <v>0.28000000000000003</v>
      </c>
      <c r="N39" s="64">
        <v>0.41</v>
      </c>
      <c r="O39" s="8">
        <v>179</v>
      </c>
      <c r="P39" s="7">
        <v>1</v>
      </c>
      <c r="Q39" s="5">
        <v>100</v>
      </c>
      <c r="R39" s="6">
        <v>3.5</v>
      </c>
      <c r="S39" s="6">
        <v>0</v>
      </c>
      <c r="T39" s="9">
        <v>87.4</v>
      </c>
      <c r="U39" s="9">
        <v>100</v>
      </c>
      <c r="V39" s="9">
        <v>0</v>
      </c>
      <c r="W39" s="9">
        <v>80</v>
      </c>
      <c r="X39" s="9">
        <v>0</v>
      </c>
      <c r="Y39" s="11">
        <v>100</v>
      </c>
      <c r="Z39" s="35">
        <v>100</v>
      </c>
      <c r="AA39" s="12">
        <f>198/270</f>
        <v>0.73333333333333295</v>
      </c>
      <c r="AB39" s="4"/>
      <c r="AC39" s="6">
        <v>33.700000000000003</v>
      </c>
      <c r="AD39" s="4"/>
      <c r="AE39" s="57">
        <v>0</v>
      </c>
      <c r="AF39" s="60">
        <v>0.22</v>
      </c>
      <c r="AG39" s="60">
        <v>100</v>
      </c>
      <c r="AH39" s="65">
        <v>1</v>
      </c>
      <c r="AI39" s="64">
        <v>0.28000000000000003</v>
      </c>
    </row>
    <row r="40" spans="1:35" ht="15.75" customHeight="1" thickBot="1">
      <c r="A40" s="4">
        <v>37</v>
      </c>
      <c r="B40" s="4">
        <v>1802010</v>
      </c>
      <c r="C40" s="4" t="s">
        <v>76</v>
      </c>
      <c r="D40" s="4">
        <v>1802010003</v>
      </c>
      <c r="E40" s="4">
        <v>1806032001</v>
      </c>
      <c r="F40" s="4" t="s">
        <v>77</v>
      </c>
      <c r="G40" s="5">
        <v>77.31</v>
      </c>
      <c r="H40" s="30">
        <v>100</v>
      </c>
      <c r="I40" s="6">
        <v>100</v>
      </c>
      <c r="J40" s="30">
        <v>100</v>
      </c>
      <c r="K40" s="30">
        <v>100</v>
      </c>
      <c r="L40" s="30">
        <v>100</v>
      </c>
      <c r="M40" s="64">
        <v>0.23</v>
      </c>
      <c r="N40" s="64">
        <v>0.5</v>
      </c>
      <c r="O40" s="8">
        <v>295</v>
      </c>
      <c r="P40" s="5">
        <v>100</v>
      </c>
      <c r="Q40" s="5">
        <v>100</v>
      </c>
      <c r="R40" s="6">
        <v>0</v>
      </c>
      <c r="S40" s="6">
        <v>0</v>
      </c>
      <c r="T40" s="10">
        <v>52.81</v>
      </c>
      <c r="U40" s="10">
        <v>100</v>
      </c>
      <c r="V40" s="10">
        <v>0</v>
      </c>
      <c r="W40" s="10">
        <v>65.05</v>
      </c>
      <c r="X40" s="10">
        <v>100</v>
      </c>
      <c r="Y40" s="11">
        <v>100</v>
      </c>
      <c r="Z40" s="35">
        <v>100</v>
      </c>
      <c r="AA40" s="12">
        <f>145/415</f>
        <v>0.34939759036144602</v>
      </c>
      <c r="AB40" s="4"/>
      <c r="AC40" s="6">
        <v>10.4</v>
      </c>
      <c r="AD40" s="4"/>
      <c r="AE40" s="57">
        <v>0</v>
      </c>
      <c r="AF40" s="60">
        <v>61.2</v>
      </c>
      <c r="AG40" s="60">
        <v>100</v>
      </c>
      <c r="AH40" s="65">
        <v>1</v>
      </c>
      <c r="AI40" s="64">
        <v>0.26</v>
      </c>
    </row>
    <row r="41" spans="1:35" ht="15.75" customHeight="1" thickBot="1">
      <c r="A41" s="4">
        <v>38</v>
      </c>
      <c r="B41" s="4">
        <v>1802010</v>
      </c>
      <c r="C41" s="4" t="s">
        <v>76</v>
      </c>
      <c r="D41" s="4">
        <v>1802010008</v>
      </c>
      <c r="E41" s="4">
        <v>1806032002</v>
      </c>
      <c r="F41" s="4" t="s">
        <v>78</v>
      </c>
      <c r="G41" s="5">
        <v>87</v>
      </c>
      <c r="H41" s="30">
        <v>100</v>
      </c>
      <c r="I41" s="6">
        <v>100</v>
      </c>
      <c r="J41" s="30">
        <v>100</v>
      </c>
      <c r="K41" s="30">
        <v>100</v>
      </c>
      <c r="L41" s="30">
        <v>100</v>
      </c>
      <c r="M41" s="64">
        <v>0.23</v>
      </c>
      <c r="N41" s="64">
        <v>0.43</v>
      </c>
      <c r="O41" s="8">
        <v>235</v>
      </c>
      <c r="P41" s="5">
        <v>100</v>
      </c>
      <c r="Q41" s="5">
        <v>100</v>
      </c>
      <c r="R41" s="6">
        <v>0</v>
      </c>
      <c r="S41" s="6">
        <v>0</v>
      </c>
      <c r="T41" s="10">
        <v>58.54</v>
      </c>
      <c r="U41" s="10">
        <v>100</v>
      </c>
      <c r="V41" s="10">
        <v>0</v>
      </c>
      <c r="W41" s="10">
        <v>83.13</v>
      </c>
      <c r="X41" s="10">
        <v>100</v>
      </c>
      <c r="Y41" s="11">
        <v>94</v>
      </c>
      <c r="Z41" s="35">
        <v>100</v>
      </c>
      <c r="AA41" s="12">
        <f>128/371</f>
        <v>0.34501347708894903</v>
      </c>
      <c r="AB41" s="4"/>
      <c r="AC41" s="6">
        <v>10.3</v>
      </c>
      <c r="AD41" s="4"/>
      <c r="AE41" s="57">
        <v>0</v>
      </c>
      <c r="AF41" s="60">
        <v>75.7</v>
      </c>
      <c r="AG41" s="60">
        <v>100</v>
      </c>
      <c r="AH41" s="65">
        <v>1</v>
      </c>
      <c r="AI41" s="64">
        <v>0.23</v>
      </c>
    </row>
    <row r="42" spans="1:35" ht="15.75" customHeight="1" thickBot="1">
      <c r="A42" s="4">
        <v>39</v>
      </c>
      <c r="B42" s="4">
        <v>1802010</v>
      </c>
      <c r="C42" s="4" t="s">
        <v>76</v>
      </c>
      <c r="D42" s="4">
        <v>1802010009</v>
      </c>
      <c r="E42" s="4">
        <v>1806032003</v>
      </c>
      <c r="F42" s="4" t="s">
        <v>79</v>
      </c>
      <c r="G42" s="5">
        <v>86.6</v>
      </c>
      <c r="H42" s="30">
        <v>98</v>
      </c>
      <c r="I42" s="6">
        <v>100</v>
      </c>
      <c r="J42" s="30">
        <v>100</v>
      </c>
      <c r="K42" s="30">
        <v>100</v>
      </c>
      <c r="L42" s="30">
        <v>100</v>
      </c>
      <c r="M42" s="64">
        <v>0.21</v>
      </c>
      <c r="N42" s="64">
        <v>0.47</v>
      </c>
      <c r="O42" s="8">
        <v>229</v>
      </c>
      <c r="P42" s="5">
        <v>0</v>
      </c>
      <c r="Q42" s="5">
        <v>100</v>
      </c>
      <c r="R42" s="6">
        <v>0</v>
      </c>
      <c r="S42" s="6">
        <v>0</v>
      </c>
      <c r="T42" s="10">
        <v>78.260000000000005</v>
      </c>
      <c r="U42" s="10">
        <v>100</v>
      </c>
      <c r="V42" s="10">
        <v>0</v>
      </c>
      <c r="W42" s="10">
        <v>82.05</v>
      </c>
      <c r="X42" s="10">
        <v>0</v>
      </c>
      <c r="Y42" s="11">
        <v>100</v>
      </c>
      <c r="Z42" s="35">
        <v>100</v>
      </c>
      <c r="AA42" s="12">
        <f>125/297</f>
        <v>0.42087542087542101</v>
      </c>
      <c r="AB42" s="4"/>
      <c r="AC42" s="6">
        <v>95</v>
      </c>
      <c r="AD42" s="4"/>
      <c r="AE42" s="57">
        <v>0</v>
      </c>
      <c r="AF42" s="60">
        <v>57.2</v>
      </c>
      <c r="AG42" s="60">
        <v>100</v>
      </c>
      <c r="AH42" s="65">
        <v>1</v>
      </c>
      <c r="AI42" s="64">
        <v>0.27</v>
      </c>
    </row>
    <row r="43" spans="1:35" ht="15.75" customHeight="1" thickBot="1">
      <c r="A43" s="4">
        <v>40</v>
      </c>
      <c r="B43" s="4">
        <v>1802010</v>
      </c>
      <c r="C43" s="4" t="s">
        <v>76</v>
      </c>
      <c r="D43" s="4">
        <v>1802010010</v>
      </c>
      <c r="E43" s="4">
        <v>1806032004</v>
      </c>
      <c r="F43" s="4" t="s">
        <v>80</v>
      </c>
      <c r="G43" s="5">
        <v>87.3</v>
      </c>
      <c r="H43" s="30">
        <v>90</v>
      </c>
      <c r="I43" s="6">
        <v>100</v>
      </c>
      <c r="J43" s="30">
        <v>100</v>
      </c>
      <c r="K43" s="30">
        <v>100</v>
      </c>
      <c r="L43" s="30">
        <v>100</v>
      </c>
      <c r="M43" s="64">
        <v>0.21</v>
      </c>
      <c r="N43" s="64">
        <v>0.43</v>
      </c>
      <c r="O43" s="8">
        <v>207</v>
      </c>
      <c r="P43" s="5">
        <v>100</v>
      </c>
      <c r="Q43" s="5">
        <v>100</v>
      </c>
      <c r="R43" s="6">
        <v>0</v>
      </c>
      <c r="S43" s="6">
        <v>0</v>
      </c>
      <c r="T43" s="10">
        <v>55.17</v>
      </c>
      <c r="U43" s="10">
        <v>100</v>
      </c>
      <c r="V43" s="10">
        <v>0</v>
      </c>
      <c r="W43" s="10">
        <v>62.96</v>
      </c>
      <c r="X43" s="10">
        <v>100</v>
      </c>
      <c r="Y43" s="11">
        <v>100</v>
      </c>
      <c r="Z43" s="35">
        <v>100</v>
      </c>
      <c r="AA43" s="12">
        <f>135/227</f>
        <v>0.59471365638766505</v>
      </c>
      <c r="AB43" s="4"/>
      <c r="AC43" s="6">
        <v>100</v>
      </c>
      <c r="AD43" s="4"/>
      <c r="AE43" s="57">
        <v>0</v>
      </c>
      <c r="AF43" s="60">
        <v>77</v>
      </c>
      <c r="AG43" s="60">
        <v>100</v>
      </c>
      <c r="AH43" s="65">
        <v>1</v>
      </c>
      <c r="AI43" s="64">
        <v>0.28999999999999998</v>
      </c>
    </row>
    <row r="44" spans="1:35" ht="15.75" customHeight="1" thickBot="1">
      <c r="A44" s="4">
        <v>41</v>
      </c>
      <c r="B44" s="4">
        <v>1802010</v>
      </c>
      <c r="C44" s="4" t="s">
        <v>76</v>
      </c>
      <c r="D44" s="4">
        <v>1802010011</v>
      </c>
      <c r="E44" s="4">
        <v>1806032005</v>
      </c>
      <c r="F44" s="4" t="s">
        <v>81</v>
      </c>
      <c r="G44" s="5">
        <v>83.3</v>
      </c>
      <c r="H44" s="30">
        <v>100</v>
      </c>
      <c r="I44" s="6">
        <v>100</v>
      </c>
      <c r="J44" s="30">
        <v>100</v>
      </c>
      <c r="K44" s="30">
        <v>100</v>
      </c>
      <c r="L44" s="30">
        <v>100</v>
      </c>
      <c r="M44" s="64">
        <v>0.27</v>
      </c>
      <c r="N44" s="64">
        <v>0.46</v>
      </c>
      <c r="O44" s="8">
        <v>306</v>
      </c>
      <c r="P44" s="5">
        <v>0</v>
      </c>
      <c r="Q44" s="5">
        <v>100</v>
      </c>
      <c r="R44" s="6">
        <v>0</v>
      </c>
      <c r="S44" s="6">
        <v>0</v>
      </c>
      <c r="T44" s="10">
        <v>61.34</v>
      </c>
      <c r="U44" s="10">
        <v>100</v>
      </c>
      <c r="V44" s="10">
        <v>0</v>
      </c>
      <c r="W44" s="10">
        <v>98.46</v>
      </c>
      <c r="X44" s="10">
        <v>66.67</v>
      </c>
      <c r="Y44" s="11">
        <v>87</v>
      </c>
      <c r="Z44" s="35">
        <v>100</v>
      </c>
      <c r="AA44" s="12">
        <f>155/350</f>
        <v>0.442857142857143</v>
      </c>
      <c r="AB44" s="4"/>
      <c r="AC44" s="6">
        <v>89</v>
      </c>
      <c r="AD44" s="4"/>
      <c r="AE44" s="57">
        <v>0</v>
      </c>
      <c r="AF44" s="60">
        <v>96</v>
      </c>
      <c r="AG44" s="60">
        <v>100</v>
      </c>
      <c r="AH44" s="65">
        <v>1</v>
      </c>
      <c r="AI44" s="64">
        <v>0.21</v>
      </c>
    </row>
    <row r="45" spans="1:35" ht="15.75" customHeight="1" thickBot="1">
      <c r="A45" s="4">
        <v>42</v>
      </c>
      <c r="B45" s="4">
        <v>1802010</v>
      </c>
      <c r="C45" s="4" t="s">
        <v>76</v>
      </c>
      <c r="D45" s="4">
        <v>1802010012</v>
      </c>
      <c r="E45" s="4">
        <v>1806032006</v>
      </c>
      <c r="F45" s="4" t="s">
        <v>82</v>
      </c>
      <c r="G45" s="5">
        <v>78.2</v>
      </c>
      <c r="H45" s="30">
        <v>100</v>
      </c>
      <c r="I45" s="6">
        <v>100</v>
      </c>
      <c r="J45" s="30">
        <v>100</v>
      </c>
      <c r="K45" s="30">
        <v>100</v>
      </c>
      <c r="L45" s="30">
        <v>100</v>
      </c>
      <c r="M45" s="64">
        <v>0.23</v>
      </c>
      <c r="N45" s="64">
        <v>0.45</v>
      </c>
      <c r="O45" s="8">
        <v>377</v>
      </c>
      <c r="P45" s="5">
        <v>0</v>
      </c>
      <c r="Q45" s="5">
        <v>100</v>
      </c>
      <c r="R45" s="6">
        <v>0</v>
      </c>
      <c r="S45" s="6">
        <v>0</v>
      </c>
      <c r="T45" s="10">
        <v>100</v>
      </c>
      <c r="U45" s="10">
        <v>100</v>
      </c>
      <c r="V45" s="10">
        <v>0</v>
      </c>
      <c r="W45" s="10">
        <v>93.88</v>
      </c>
      <c r="X45" s="10">
        <v>100</v>
      </c>
      <c r="Y45" s="11">
        <v>61.25</v>
      </c>
      <c r="Z45" s="35">
        <v>100</v>
      </c>
      <c r="AA45" s="12">
        <f>205/481</f>
        <v>0.426195426195426</v>
      </c>
      <c r="AB45" s="4"/>
      <c r="AC45" s="6">
        <v>100</v>
      </c>
      <c r="AD45" s="4"/>
      <c r="AE45" s="57">
        <v>0</v>
      </c>
      <c r="AF45" s="60">
        <v>80.5</v>
      </c>
      <c r="AG45" s="60">
        <v>100</v>
      </c>
      <c r="AH45" s="65">
        <v>1</v>
      </c>
      <c r="AI45" s="64">
        <v>0.24</v>
      </c>
    </row>
    <row r="46" spans="1:35" ht="15.75" customHeight="1" thickBot="1">
      <c r="A46" s="4">
        <v>43</v>
      </c>
      <c r="B46" s="4">
        <v>1802010</v>
      </c>
      <c r="C46" s="4" t="s">
        <v>76</v>
      </c>
      <c r="D46" s="4">
        <v>1802010013</v>
      </c>
      <c r="E46" s="4">
        <v>1806032007</v>
      </c>
      <c r="F46" s="4" t="s">
        <v>83</v>
      </c>
      <c r="G46" s="5" t="s">
        <v>84</v>
      </c>
      <c r="H46" s="6">
        <v>90</v>
      </c>
      <c r="I46" s="6">
        <v>100</v>
      </c>
      <c r="J46" s="30">
        <v>100</v>
      </c>
      <c r="K46" s="30">
        <v>100</v>
      </c>
      <c r="L46" s="30">
        <v>100</v>
      </c>
      <c r="M46" s="64">
        <v>0.26</v>
      </c>
      <c r="N46" s="64">
        <v>0.46</v>
      </c>
      <c r="O46" s="8">
        <v>455</v>
      </c>
      <c r="P46" s="5">
        <v>0</v>
      </c>
      <c r="Q46" s="5">
        <v>19</v>
      </c>
      <c r="R46" s="6">
        <v>0</v>
      </c>
      <c r="S46" s="6">
        <v>0</v>
      </c>
      <c r="T46" s="10">
        <v>75</v>
      </c>
      <c r="U46" s="10">
        <v>100</v>
      </c>
      <c r="V46" s="10">
        <v>0</v>
      </c>
      <c r="W46" s="10">
        <v>80</v>
      </c>
      <c r="X46" s="10">
        <v>0</v>
      </c>
      <c r="Y46" s="11">
        <v>100</v>
      </c>
      <c r="Z46" s="35">
        <v>89</v>
      </c>
      <c r="AA46" s="12">
        <f>61/375</f>
        <v>0.16266666666666699</v>
      </c>
      <c r="AB46" s="4"/>
      <c r="AC46" s="6">
        <v>71</v>
      </c>
      <c r="AD46" s="4"/>
      <c r="AE46" s="57">
        <v>0</v>
      </c>
      <c r="AF46" s="60">
        <v>92</v>
      </c>
      <c r="AG46" s="60">
        <v>89</v>
      </c>
      <c r="AH46" s="65">
        <v>1</v>
      </c>
      <c r="AI46" s="64">
        <v>0.28000000000000003</v>
      </c>
    </row>
    <row r="47" spans="1:35" ht="15.75" customHeight="1" thickBot="1">
      <c r="A47" s="4">
        <v>44</v>
      </c>
      <c r="B47" s="4">
        <v>1802010</v>
      </c>
      <c r="C47" s="4" t="s">
        <v>76</v>
      </c>
      <c r="D47" s="4">
        <v>1802010014</v>
      </c>
      <c r="E47" s="4">
        <v>1806032008</v>
      </c>
      <c r="F47" s="4" t="s">
        <v>85</v>
      </c>
      <c r="G47" s="5" t="s">
        <v>86</v>
      </c>
      <c r="H47" s="6">
        <v>90</v>
      </c>
      <c r="I47" s="6">
        <v>100</v>
      </c>
      <c r="J47" s="30">
        <v>100</v>
      </c>
      <c r="K47" s="30">
        <v>100</v>
      </c>
      <c r="L47" s="30">
        <v>100</v>
      </c>
      <c r="M47" s="64">
        <v>0.24</v>
      </c>
      <c r="N47" s="64">
        <v>0.41</v>
      </c>
      <c r="O47" s="8">
        <v>373</v>
      </c>
      <c r="P47" s="5">
        <v>100</v>
      </c>
      <c r="Q47" s="5">
        <v>20</v>
      </c>
      <c r="R47" s="6">
        <v>0</v>
      </c>
      <c r="S47" s="6">
        <v>0</v>
      </c>
      <c r="T47" s="10">
        <v>90</v>
      </c>
      <c r="U47" s="10">
        <v>100</v>
      </c>
      <c r="V47" s="10">
        <v>0</v>
      </c>
      <c r="W47" s="10">
        <v>80</v>
      </c>
      <c r="X47" s="10">
        <v>0</v>
      </c>
      <c r="Y47" s="11">
        <v>100</v>
      </c>
      <c r="Z47" s="35">
        <v>100</v>
      </c>
      <c r="AA47" s="12">
        <f>65/457</f>
        <v>0.142231947483589</v>
      </c>
      <c r="AB47" s="4"/>
      <c r="AC47" s="6">
        <v>88</v>
      </c>
      <c r="AD47" s="4"/>
      <c r="AE47" s="57">
        <v>0</v>
      </c>
      <c r="AF47" s="60">
        <v>78</v>
      </c>
      <c r="AG47" s="60">
        <v>100</v>
      </c>
      <c r="AH47" s="65">
        <v>1</v>
      </c>
      <c r="AI47" s="64">
        <v>0.26</v>
      </c>
    </row>
    <row r="48" spans="1:35" ht="15.75" customHeight="1" thickBot="1">
      <c r="A48" s="4">
        <v>45</v>
      </c>
      <c r="B48" s="4">
        <v>1802010</v>
      </c>
      <c r="C48" s="4" t="s">
        <v>76</v>
      </c>
      <c r="D48" s="4">
        <v>1802010015</v>
      </c>
      <c r="E48" s="4">
        <v>1806032009</v>
      </c>
      <c r="F48" s="4" t="s">
        <v>87</v>
      </c>
      <c r="G48" s="5">
        <v>77.3</v>
      </c>
      <c r="H48" s="30">
        <v>100</v>
      </c>
      <c r="I48" s="6">
        <v>100</v>
      </c>
      <c r="J48" s="30">
        <v>100</v>
      </c>
      <c r="K48" s="30">
        <v>100</v>
      </c>
      <c r="L48" s="30">
        <v>100</v>
      </c>
      <c r="M48" s="64">
        <v>0.23</v>
      </c>
      <c r="N48" s="64">
        <v>0.48</v>
      </c>
      <c r="O48" s="8">
        <v>240</v>
      </c>
      <c r="P48" s="5">
        <v>0</v>
      </c>
      <c r="Q48" s="5">
        <v>100</v>
      </c>
      <c r="R48" s="6">
        <v>0</v>
      </c>
      <c r="S48" s="6">
        <v>0</v>
      </c>
      <c r="T48" s="10">
        <v>80</v>
      </c>
      <c r="U48" s="10">
        <v>100</v>
      </c>
      <c r="V48" s="10">
        <v>0</v>
      </c>
      <c r="W48" s="10">
        <v>80.25</v>
      </c>
      <c r="X48" s="10">
        <v>100</v>
      </c>
      <c r="Y48" s="11">
        <v>82.5</v>
      </c>
      <c r="Z48" s="35">
        <v>100</v>
      </c>
      <c r="AA48" s="12">
        <f>173/291</f>
        <v>0.59450171821305797</v>
      </c>
      <c r="AB48" s="4"/>
      <c r="AC48" s="6">
        <v>99</v>
      </c>
      <c r="AD48" s="4"/>
      <c r="AE48" s="57">
        <v>0</v>
      </c>
      <c r="AF48" s="60">
        <v>84.4</v>
      </c>
      <c r="AG48" s="60">
        <v>100</v>
      </c>
      <c r="AH48" s="65">
        <v>1</v>
      </c>
      <c r="AI48" s="64">
        <v>0.23</v>
      </c>
    </row>
    <row r="49" spans="1:35" ht="15.75" customHeight="1" thickBot="1">
      <c r="A49" s="4">
        <v>46</v>
      </c>
      <c r="B49" s="4">
        <v>1802010</v>
      </c>
      <c r="C49" s="4" t="s">
        <v>76</v>
      </c>
      <c r="D49" s="4">
        <v>1802010016</v>
      </c>
      <c r="E49" s="4">
        <v>1806032010</v>
      </c>
      <c r="F49" s="4" t="s">
        <v>88</v>
      </c>
      <c r="G49" s="5" t="s">
        <v>89</v>
      </c>
      <c r="H49" s="6">
        <v>91</v>
      </c>
      <c r="I49" s="6">
        <v>100</v>
      </c>
      <c r="J49" s="30">
        <v>100</v>
      </c>
      <c r="K49" s="30">
        <v>100</v>
      </c>
      <c r="L49" s="30">
        <v>100</v>
      </c>
      <c r="M49" s="64">
        <v>0.21</v>
      </c>
      <c r="N49" s="64">
        <v>0.49</v>
      </c>
      <c r="O49" s="8">
        <v>369</v>
      </c>
      <c r="P49" s="5">
        <v>100</v>
      </c>
      <c r="Q49" s="5">
        <v>15</v>
      </c>
      <c r="R49" s="6">
        <v>0</v>
      </c>
      <c r="S49" s="6">
        <v>0</v>
      </c>
      <c r="T49" s="10">
        <v>84.21</v>
      </c>
      <c r="U49" s="10">
        <v>100</v>
      </c>
      <c r="V49" s="10">
        <v>0</v>
      </c>
      <c r="W49" s="10">
        <v>80</v>
      </c>
      <c r="X49" s="10">
        <v>0</v>
      </c>
      <c r="Y49" s="11">
        <v>100</v>
      </c>
      <c r="Z49" s="35">
        <v>100</v>
      </c>
      <c r="AA49" s="12">
        <f>54/432</f>
        <v>0.125</v>
      </c>
      <c r="AB49" s="4"/>
      <c r="AC49" s="6">
        <v>95</v>
      </c>
      <c r="AD49" s="4"/>
      <c r="AE49" s="57">
        <v>0</v>
      </c>
      <c r="AF49" s="60">
        <v>96</v>
      </c>
      <c r="AG49" s="60">
        <v>100</v>
      </c>
      <c r="AH49" s="65">
        <v>1</v>
      </c>
      <c r="AI49" s="63">
        <v>0.23</v>
      </c>
    </row>
    <row r="50" spans="1:35" ht="15.75" customHeight="1" thickBot="1">
      <c r="A50" s="4">
        <v>47</v>
      </c>
      <c r="B50" s="4">
        <v>1802010</v>
      </c>
      <c r="C50" s="4" t="s">
        <v>76</v>
      </c>
      <c r="D50" s="4">
        <v>1802010017</v>
      </c>
      <c r="E50" s="4">
        <v>1806032011</v>
      </c>
      <c r="F50" s="4" t="s">
        <v>90</v>
      </c>
      <c r="G50" s="5" t="s">
        <v>68</v>
      </c>
      <c r="H50" s="6">
        <v>91</v>
      </c>
      <c r="I50" s="6">
        <v>100</v>
      </c>
      <c r="J50" s="30">
        <v>100</v>
      </c>
      <c r="K50" s="30">
        <v>100</v>
      </c>
      <c r="L50" s="30">
        <v>100</v>
      </c>
      <c r="M50" s="64">
        <v>0.28000000000000003</v>
      </c>
      <c r="N50" s="64">
        <v>0.43</v>
      </c>
      <c r="O50" s="8">
        <v>157</v>
      </c>
      <c r="P50" s="5">
        <v>0</v>
      </c>
      <c r="Q50" s="5">
        <v>33</v>
      </c>
      <c r="R50" s="6">
        <v>0</v>
      </c>
      <c r="S50" s="6">
        <v>0</v>
      </c>
      <c r="T50" s="10">
        <v>84.62</v>
      </c>
      <c r="U50" s="10">
        <v>100</v>
      </c>
      <c r="V50" s="10">
        <v>0</v>
      </c>
      <c r="W50" s="10">
        <v>80</v>
      </c>
      <c r="X50" s="10">
        <v>0</v>
      </c>
      <c r="Y50" s="11">
        <v>100</v>
      </c>
      <c r="Z50" s="35">
        <v>100</v>
      </c>
      <c r="AA50" s="12">
        <f>37/171</f>
        <v>0.216374269005848</v>
      </c>
      <c r="AB50" s="4"/>
      <c r="AC50" s="6">
        <v>11.1</v>
      </c>
      <c r="AD50" s="4"/>
      <c r="AE50" s="57">
        <v>0</v>
      </c>
      <c r="AF50" s="60">
        <v>94</v>
      </c>
      <c r="AG50" s="60">
        <v>100</v>
      </c>
      <c r="AH50" s="65">
        <v>1</v>
      </c>
      <c r="AI50" s="64">
        <v>0.24</v>
      </c>
    </row>
    <row r="51" spans="1:35" ht="15.75" customHeight="1" thickBot="1">
      <c r="A51" s="4">
        <v>48</v>
      </c>
      <c r="B51" s="4">
        <v>1802010</v>
      </c>
      <c r="C51" s="4" t="s">
        <v>76</v>
      </c>
      <c r="D51" s="4">
        <v>1802010018</v>
      </c>
      <c r="E51" s="4">
        <v>1806032012</v>
      </c>
      <c r="F51" s="4" t="s">
        <v>91</v>
      </c>
      <c r="G51" s="5" t="s">
        <v>92</v>
      </c>
      <c r="H51" s="6">
        <v>91</v>
      </c>
      <c r="I51" s="6">
        <v>100</v>
      </c>
      <c r="J51" s="30">
        <v>100</v>
      </c>
      <c r="K51" s="30">
        <v>100</v>
      </c>
      <c r="L51" s="30">
        <v>100</v>
      </c>
      <c r="M51" s="64">
        <v>0.24</v>
      </c>
      <c r="N51" s="64">
        <v>0.49</v>
      </c>
      <c r="O51" s="8">
        <v>292</v>
      </c>
      <c r="P51" s="5">
        <v>100</v>
      </c>
      <c r="Q51" s="5">
        <v>11</v>
      </c>
      <c r="R51" s="6">
        <v>0</v>
      </c>
      <c r="S51" s="6">
        <v>0</v>
      </c>
      <c r="T51" s="10">
        <v>87.5</v>
      </c>
      <c r="U51" s="10">
        <v>100</v>
      </c>
      <c r="V51" s="10">
        <v>0</v>
      </c>
      <c r="W51" s="10">
        <v>80</v>
      </c>
      <c r="X51" s="10">
        <v>0</v>
      </c>
      <c r="Y51" s="11">
        <v>100</v>
      </c>
      <c r="Z51" s="35">
        <v>100</v>
      </c>
      <c r="AA51" s="12">
        <f>54/330</f>
        <v>0.163636363636364</v>
      </c>
      <c r="AB51" s="4"/>
      <c r="AC51" s="6">
        <v>15</v>
      </c>
      <c r="AD51" s="4"/>
      <c r="AE51" s="57">
        <v>0</v>
      </c>
      <c r="AF51" s="60">
        <v>92</v>
      </c>
      <c r="AG51" s="60">
        <v>100</v>
      </c>
      <c r="AH51" s="65">
        <v>1</v>
      </c>
      <c r="AI51" s="64">
        <v>0.21</v>
      </c>
    </row>
    <row r="52" spans="1:35" ht="15.75" customHeight="1" thickBot="1">
      <c r="A52" s="4">
        <v>49</v>
      </c>
      <c r="B52" s="4">
        <v>1802010</v>
      </c>
      <c r="C52" s="4" t="s">
        <v>76</v>
      </c>
      <c r="D52" s="4">
        <v>1802010019</v>
      </c>
      <c r="E52" s="4">
        <v>1806032013</v>
      </c>
      <c r="F52" s="4" t="s">
        <v>93</v>
      </c>
      <c r="G52" s="5" t="s">
        <v>94</v>
      </c>
      <c r="H52" s="6">
        <v>90</v>
      </c>
      <c r="I52" s="6">
        <v>100</v>
      </c>
      <c r="J52" s="30">
        <v>100</v>
      </c>
      <c r="K52" s="30">
        <v>100</v>
      </c>
      <c r="L52" s="30">
        <v>100</v>
      </c>
      <c r="M52" s="64">
        <v>0.26</v>
      </c>
      <c r="N52" s="64">
        <v>0.47</v>
      </c>
      <c r="O52" s="8">
        <v>176</v>
      </c>
      <c r="P52" s="5">
        <v>0</v>
      </c>
      <c r="Q52" s="5">
        <v>29</v>
      </c>
      <c r="R52" s="6">
        <v>0</v>
      </c>
      <c r="S52" s="6">
        <v>0</v>
      </c>
      <c r="T52" s="10">
        <v>86.67</v>
      </c>
      <c r="U52" s="10">
        <v>100</v>
      </c>
      <c r="V52" s="10">
        <v>0</v>
      </c>
      <c r="W52" s="10">
        <v>80</v>
      </c>
      <c r="X52" s="10">
        <v>0</v>
      </c>
      <c r="Y52" s="11">
        <v>100</v>
      </c>
      <c r="Z52" s="35">
        <v>90</v>
      </c>
      <c r="AA52" s="12">
        <f>39/184</f>
        <v>0.21195652173912999</v>
      </c>
      <c r="AB52" s="4"/>
      <c r="AC52" s="6">
        <v>12.3</v>
      </c>
      <c r="AD52" s="4"/>
      <c r="AE52" s="57">
        <v>0</v>
      </c>
      <c r="AF52" s="61">
        <v>67</v>
      </c>
      <c r="AG52" s="60">
        <v>90</v>
      </c>
      <c r="AH52" s="65">
        <v>1</v>
      </c>
      <c r="AI52" s="64">
        <v>0.23</v>
      </c>
    </row>
    <row r="53" spans="1:35" ht="15.75" customHeight="1" thickBot="1">
      <c r="A53" s="4">
        <v>50</v>
      </c>
      <c r="B53" s="4">
        <v>1802010</v>
      </c>
      <c r="C53" s="4" t="s">
        <v>76</v>
      </c>
      <c r="D53" s="4">
        <v>1802010020</v>
      </c>
      <c r="E53" s="4">
        <v>1806032014</v>
      </c>
      <c r="F53" s="4" t="s">
        <v>95</v>
      </c>
      <c r="G53" s="5" t="s">
        <v>96</v>
      </c>
      <c r="H53" s="6">
        <v>90</v>
      </c>
      <c r="I53" s="6">
        <v>100</v>
      </c>
      <c r="J53" s="30">
        <v>100</v>
      </c>
      <c r="K53" s="30">
        <v>100</v>
      </c>
      <c r="L53" s="30">
        <v>100</v>
      </c>
      <c r="M53" s="64">
        <v>0.24</v>
      </c>
      <c r="N53" s="64">
        <v>0.41</v>
      </c>
      <c r="O53" s="8">
        <v>123</v>
      </c>
      <c r="P53" s="5">
        <v>0</v>
      </c>
      <c r="Q53" s="5">
        <v>10</v>
      </c>
      <c r="R53" s="6">
        <v>0</v>
      </c>
      <c r="S53" s="6">
        <v>0</v>
      </c>
      <c r="T53" s="10">
        <v>90</v>
      </c>
      <c r="U53" s="10">
        <v>100</v>
      </c>
      <c r="V53" s="10">
        <v>0</v>
      </c>
      <c r="W53" s="10">
        <v>80</v>
      </c>
      <c r="X53" s="10">
        <v>0</v>
      </c>
      <c r="Y53" s="11">
        <v>100</v>
      </c>
      <c r="Z53" s="35">
        <v>100</v>
      </c>
      <c r="AA53" s="12">
        <f>42/105</f>
        <v>0.4</v>
      </c>
      <c r="AB53" s="4"/>
      <c r="AC53" s="6">
        <v>89</v>
      </c>
      <c r="AD53" s="4"/>
      <c r="AE53" s="57">
        <v>0</v>
      </c>
      <c r="AF53" s="60">
        <v>94</v>
      </c>
      <c r="AG53" s="60">
        <v>100</v>
      </c>
      <c r="AH53" s="65">
        <v>1</v>
      </c>
      <c r="AI53" s="64">
        <v>0.26</v>
      </c>
    </row>
    <row r="54" spans="1:35" ht="15.75" customHeight="1" thickBot="1">
      <c r="A54" s="4">
        <v>51</v>
      </c>
      <c r="B54" s="4">
        <v>1802010</v>
      </c>
      <c r="C54" s="4" t="s">
        <v>76</v>
      </c>
      <c r="D54" s="4">
        <v>1802010021</v>
      </c>
      <c r="E54" s="4">
        <v>1806032015</v>
      </c>
      <c r="F54" s="4" t="s">
        <v>97</v>
      </c>
      <c r="G54" s="5" t="s">
        <v>98</v>
      </c>
      <c r="H54" s="6">
        <v>90</v>
      </c>
      <c r="I54" s="6">
        <v>100</v>
      </c>
      <c r="J54" s="30">
        <v>100</v>
      </c>
      <c r="K54" s="30">
        <v>100</v>
      </c>
      <c r="L54" s="30">
        <v>100</v>
      </c>
      <c r="M54" s="64">
        <v>0.23</v>
      </c>
      <c r="N54" s="64">
        <v>0.5</v>
      </c>
      <c r="O54" s="8">
        <v>189</v>
      </c>
      <c r="P54" s="5">
        <v>0</v>
      </c>
      <c r="Q54" s="5">
        <v>13</v>
      </c>
      <c r="R54" s="6">
        <v>0</v>
      </c>
      <c r="S54" s="6">
        <v>0</v>
      </c>
      <c r="T54" s="10">
        <v>78.95</v>
      </c>
      <c r="U54" s="10">
        <v>100</v>
      </c>
      <c r="V54" s="10">
        <v>0</v>
      </c>
      <c r="W54" s="10">
        <v>80</v>
      </c>
      <c r="X54" s="10">
        <v>0</v>
      </c>
      <c r="Y54" s="11">
        <v>100</v>
      </c>
      <c r="Z54" s="35">
        <v>100</v>
      </c>
      <c r="AA54" s="12">
        <f>44/212</f>
        <v>0.20754716981132099</v>
      </c>
      <c r="AB54" s="4"/>
      <c r="AC54" s="6">
        <v>13.3</v>
      </c>
      <c r="AD54" s="4"/>
      <c r="AE54" s="57">
        <v>0</v>
      </c>
      <c r="AF54" s="60">
        <v>95</v>
      </c>
      <c r="AG54" s="60">
        <v>100</v>
      </c>
      <c r="AH54" s="65">
        <v>1</v>
      </c>
      <c r="AI54" s="64">
        <v>0.23</v>
      </c>
    </row>
    <row r="55" spans="1:35" ht="15.75" customHeight="1" thickBot="1">
      <c r="A55" s="4">
        <v>52</v>
      </c>
      <c r="B55" s="4">
        <v>1802010</v>
      </c>
      <c r="C55" s="4" t="s">
        <v>76</v>
      </c>
      <c r="D55" s="4">
        <v>1802010022</v>
      </c>
      <c r="E55" s="4">
        <v>1806032016</v>
      </c>
      <c r="F55" s="4" t="s">
        <v>99</v>
      </c>
      <c r="G55" s="5">
        <v>77</v>
      </c>
      <c r="H55" s="6">
        <v>90</v>
      </c>
      <c r="I55" s="6">
        <v>100</v>
      </c>
      <c r="J55" s="30">
        <v>100</v>
      </c>
      <c r="K55" s="30">
        <v>100</v>
      </c>
      <c r="L55" s="30">
        <v>100</v>
      </c>
      <c r="M55" s="64">
        <v>0.26</v>
      </c>
      <c r="N55" s="64">
        <v>0.43</v>
      </c>
      <c r="O55" s="8">
        <v>187</v>
      </c>
      <c r="P55" s="5">
        <v>0</v>
      </c>
      <c r="Q55" s="5">
        <v>11</v>
      </c>
      <c r="R55" s="6">
        <v>0</v>
      </c>
      <c r="S55" s="6">
        <v>0</v>
      </c>
      <c r="T55" s="10">
        <v>90.91</v>
      </c>
      <c r="U55" s="10">
        <v>100</v>
      </c>
      <c r="V55" s="10">
        <v>0</v>
      </c>
      <c r="W55" s="10">
        <v>80</v>
      </c>
      <c r="X55" s="10">
        <v>0</v>
      </c>
      <c r="Y55" s="11">
        <v>100</v>
      </c>
      <c r="Z55" s="35">
        <v>100</v>
      </c>
      <c r="AA55" s="12">
        <f>37/171</f>
        <v>0.216374269005848</v>
      </c>
      <c r="AB55" s="4"/>
      <c r="AC55" s="6">
        <v>100</v>
      </c>
      <c r="AD55" s="4"/>
      <c r="AE55" s="57">
        <v>0</v>
      </c>
      <c r="AF55" s="60">
        <v>90</v>
      </c>
      <c r="AG55" s="60">
        <v>100</v>
      </c>
      <c r="AH55" s="65">
        <v>1</v>
      </c>
      <c r="AI55" s="64">
        <v>0.21</v>
      </c>
    </row>
    <row r="56" spans="1:35" ht="15.75" customHeight="1" thickBot="1">
      <c r="A56" s="4">
        <v>53</v>
      </c>
      <c r="B56" s="4">
        <v>1802010</v>
      </c>
      <c r="C56" s="4" t="s">
        <v>76</v>
      </c>
      <c r="D56" s="4">
        <v>1802010023</v>
      </c>
      <c r="E56" s="4">
        <v>1806032017</v>
      </c>
      <c r="F56" s="4" t="s">
        <v>100</v>
      </c>
      <c r="G56" s="5">
        <v>76.900000000000006</v>
      </c>
      <c r="H56" s="30">
        <v>100</v>
      </c>
      <c r="I56" s="6">
        <v>100</v>
      </c>
      <c r="J56" s="30">
        <v>100</v>
      </c>
      <c r="K56" s="30">
        <v>100</v>
      </c>
      <c r="L56" s="30">
        <v>100</v>
      </c>
      <c r="M56" s="64">
        <v>0.24</v>
      </c>
      <c r="N56" s="64">
        <v>0.46</v>
      </c>
      <c r="O56" s="8">
        <v>273</v>
      </c>
      <c r="P56" s="5">
        <v>0</v>
      </c>
      <c r="Q56" s="5">
        <v>100</v>
      </c>
      <c r="R56" s="6">
        <v>0</v>
      </c>
      <c r="S56" s="6">
        <v>0</v>
      </c>
      <c r="T56" s="10">
        <v>47.83</v>
      </c>
      <c r="U56" s="10">
        <v>100</v>
      </c>
      <c r="V56" s="10">
        <v>0</v>
      </c>
      <c r="W56" s="10">
        <v>78.569999999999993</v>
      </c>
      <c r="X56" s="10">
        <v>100</v>
      </c>
      <c r="Y56" s="11">
        <v>100</v>
      </c>
      <c r="Z56" s="35">
        <v>100</v>
      </c>
      <c r="AA56" s="12">
        <f>100/218</f>
        <v>0.45871559633027498</v>
      </c>
      <c r="AB56" s="4"/>
      <c r="AC56" s="6">
        <v>95</v>
      </c>
      <c r="AD56" s="4"/>
      <c r="AE56" s="57">
        <v>0</v>
      </c>
      <c r="AF56" s="60">
        <v>54.3</v>
      </c>
      <c r="AG56" s="60">
        <v>100</v>
      </c>
      <c r="AH56" s="65">
        <v>1</v>
      </c>
      <c r="AI56" s="64">
        <v>0.24</v>
      </c>
    </row>
    <row r="57" spans="1:35" ht="15.75" customHeight="1" thickBot="1">
      <c r="A57" s="4">
        <v>54</v>
      </c>
      <c r="B57" s="4">
        <v>1802010</v>
      </c>
      <c r="C57" s="4" t="s">
        <v>76</v>
      </c>
      <c r="D57" s="4">
        <v>1802010024</v>
      </c>
      <c r="E57" s="4">
        <v>1806032018</v>
      </c>
      <c r="F57" s="4" t="s">
        <v>101</v>
      </c>
      <c r="G57" s="5">
        <v>75.7</v>
      </c>
      <c r="H57" s="30">
        <v>100</v>
      </c>
      <c r="I57" s="6">
        <v>100</v>
      </c>
      <c r="J57" s="30">
        <v>100</v>
      </c>
      <c r="K57" s="30">
        <v>100</v>
      </c>
      <c r="L57" s="30">
        <v>100</v>
      </c>
      <c r="M57" s="64">
        <v>0.23</v>
      </c>
      <c r="N57" s="64">
        <v>0.41</v>
      </c>
      <c r="O57" s="8">
        <v>204</v>
      </c>
      <c r="P57" s="5">
        <v>100</v>
      </c>
      <c r="Q57" s="5">
        <v>100</v>
      </c>
      <c r="R57" s="6">
        <v>0</v>
      </c>
      <c r="S57" s="6">
        <v>0</v>
      </c>
      <c r="T57" s="10">
        <v>80</v>
      </c>
      <c r="U57" s="10">
        <v>100</v>
      </c>
      <c r="V57" s="10">
        <v>0</v>
      </c>
      <c r="W57" s="10">
        <v>86.49</v>
      </c>
      <c r="X57" s="10">
        <v>50</v>
      </c>
      <c r="Y57" s="11">
        <v>100</v>
      </c>
      <c r="Z57" s="35">
        <v>100</v>
      </c>
      <c r="AA57" s="12">
        <f>120/262</f>
        <v>0.458015267175573</v>
      </c>
      <c r="AB57" s="4"/>
      <c r="AC57" s="6">
        <v>100</v>
      </c>
      <c r="AD57" s="4"/>
      <c r="AE57" s="57">
        <v>0</v>
      </c>
      <c r="AF57" s="60">
        <v>64.5</v>
      </c>
      <c r="AG57" s="60">
        <v>100</v>
      </c>
      <c r="AH57" s="65">
        <v>1</v>
      </c>
      <c r="AI57" s="64">
        <v>0.26</v>
      </c>
    </row>
    <row r="58" spans="1:35" ht="15.75" customHeight="1" thickBot="1">
      <c r="A58" s="4">
        <v>55</v>
      </c>
      <c r="B58" s="4">
        <v>1802010</v>
      </c>
      <c r="C58" s="4" t="s">
        <v>76</v>
      </c>
      <c r="D58" s="4">
        <v>1802010029</v>
      </c>
      <c r="E58" s="4">
        <v>1806032019</v>
      </c>
      <c r="F58" s="4" t="s">
        <v>102</v>
      </c>
      <c r="G58" s="5">
        <v>84.8</v>
      </c>
      <c r="H58" s="30">
        <v>100</v>
      </c>
      <c r="I58" s="6">
        <v>100</v>
      </c>
      <c r="J58" s="30">
        <v>100</v>
      </c>
      <c r="K58" s="30">
        <v>100</v>
      </c>
      <c r="L58" s="30">
        <v>100</v>
      </c>
      <c r="M58" s="64">
        <v>0.21</v>
      </c>
      <c r="N58" s="64">
        <v>0.48</v>
      </c>
      <c r="O58" s="8">
        <v>331</v>
      </c>
      <c r="P58" s="5">
        <v>0</v>
      </c>
      <c r="Q58" s="5">
        <v>100</v>
      </c>
      <c r="R58" s="6">
        <v>0</v>
      </c>
      <c r="S58" s="6">
        <v>0</v>
      </c>
      <c r="T58" s="10">
        <v>48.85</v>
      </c>
      <c r="U58" s="10">
        <v>100</v>
      </c>
      <c r="V58" s="10">
        <v>0</v>
      </c>
      <c r="W58" s="10">
        <v>65.739999999999995</v>
      </c>
      <c r="X58" s="10">
        <v>100</v>
      </c>
      <c r="Y58" s="11">
        <v>100</v>
      </c>
      <c r="Z58" s="35">
        <v>100</v>
      </c>
      <c r="AA58" s="12">
        <f>199/505</f>
        <v>0.39405940594059402</v>
      </c>
      <c r="AB58" s="4"/>
      <c r="AC58" s="6">
        <v>10.6</v>
      </c>
      <c r="AD58" s="4"/>
      <c r="AE58" s="57">
        <v>0</v>
      </c>
      <c r="AF58" s="60">
        <v>64.3</v>
      </c>
      <c r="AG58" s="60">
        <v>100</v>
      </c>
      <c r="AH58" s="65">
        <v>1</v>
      </c>
      <c r="AI58" s="64">
        <v>0.21</v>
      </c>
    </row>
    <row r="59" spans="1:35" ht="15.75" customHeight="1" thickBot="1">
      <c r="A59" s="4">
        <v>56</v>
      </c>
      <c r="B59" s="4">
        <v>1802010</v>
      </c>
      <c r="C59" s="4" t="s">
        <v>76</v>
      </c>
      <c r="D59" s="4">
        <v>1802010030</v>
      </c>
      <c r="E59" s="4">
        <v>1806032020</v>
      </c>
      <c r="F59" s="4" t="s">
        <v>103</v>
      </c>
      <c r="G59" s="5" t="s">
        <v>104</v>
      </c>
      <c r="H59" s="6">
        <v>90</v>
      </c>
      <c r="I59" s="6">
        <v>100</v>
      </c>
      <c r="J59" s="30">
        <v>100</v>
      </c>
      <c r="K59" s="30">
        <v>100</v>
      </c>
      <c r="L59" s="30">
        <v>100</v>
      </c>
      <c r="M59" s="64">
        <v>0.28000000000000003</v>
      </c>
      <c r="N59" s="64">
        <v>0.41</v>
      </c>
      <c r="O59" s="8">
        <v>539</v>
      </c>
      <c r="P59" s="5">
        <v>100</v>
      </c>
      <c r="Q59" s="5">
        <v>10</v>
      </c>
      <c r="R59" s="6">
        <v>0</v>
      </c>
      <c r="S59" s="6">
        <v>0</v>
      </c>
      <c r="T59" s="10">
        <v>82.76</v>
      </c>
      <c r="U59" s="10">
        <v>100</v>
      </c>
      <c r="V59" s="10">
        <v>0</v>
      </c>
      <c r="W59" s="10">
        <v>80</v>
      </c>
      <c r="X59" s="10">
        <v>0</v>
      </c>
      <c r="Y59" s="11">
        <v>100</v>
      </c>
      <c r="Z59" s="35">
        <v>51</v>
      </c>
      <c r="AA59" s="12">
        <f>84/661</f>
        <v>0.12708018154311601</v>
      </c>
      <c r="AB59" s="4"/>
      <c r="AC59" s="6">
        <v>85</v>
      </c>
      <c r="AD59" s="4"/>
      <c r="AE59" s="57">
        <v>0</v>
      </c>
      <c r="AF59" s="60">
        <v>74</v>
      </c>
      <c r="AG59" s="60">
        <v>51</v>
      </c>
      <c r="AH59" s="65">
        <v>0.97</v>
      </c>
      <c r="AI59" s="64">
        <v>0.21</v>
      </c>
    </row>
    <row r="60" spans="1:35" ht="15.75" customHeight="1" thickBot="1">
      <c r="A60" s="4">
        <v>57</v>
      </c>
      <c r="B60" s="4">
        <v>1802010</v>
      </c>
      <c r="C60" s="4" t="s">
        <v>76</v>
      </c>
      <c r="D60" s="4">
        <v>1802010031</v>
      </c>
      <c r="E60" s="4">
        <v>1806032021</v>
      </c>
      <c r="F60" s="4" t="s">
        <v>105</v>
      </c>
      <c r="G60" s="5" t="s">
        <v>106</v>
      </c>
      <c r="H60" s="6">
        <v>92</v>
      </c>
      <c r="I60" s="6">
        <v>100</v>
      </c>
      <c r="J60" s="30">
        <v>100</v>
      </c>
      <c r="K60" s="30">
        <v>100</v>
      </c>
      <c r="L60" s="30">
        <v>100</v>
      </c>
      <c r="M60" s="64">
        <v>0.23</v>
      </c>
      <c r="N60" s="64">
        <v>0.5</v>
      </c>
      <c r="O60" s="8">
        <v>388</v>
      </c>
      <c r="P60" s="5">
        <v>100</v>
      </c>
      <c r="Q60" s="5">
        <v>13</v>
      </c>
      <c r="R60" s="6">
        <v>0</v>
      </c>
      <c r="S60" s="6">
        <v>0</v>
      </c>
      <c r="T60" s="10">
        <v>90.91</v>
      </c>
      <c r="U60" s="10">
        <v>100</v>
      </c>
      <c r="V60" s="10">
        <v>0</v>
      </c>
      <c r="W60" s="10">
        <v>80</v>
      </c>
      <c r="X60" s="10">
        <v>0</v>
      </c>
      <c r="Y60" s="11">
        <v>100</v>
      </c>
      <c r="Z60" s="35">
        <v>51</v>
      </c>
      <c r="AA60" s="12">
        <f>54/275</f>
        <v>0.19636363636363599</v>
      </c>
      <c r="AB60" s="4"/>
      <c r="AC60" s="6">
        <v>10.6</v>
      </c>
      <c r="AD60" s="4"/>
      <c r="AE60" s="57">
        <v>0</v>
      </c>
      <c r="AF60" s="60">
        <v>88</v>
      </c>
      <c r="AG60" s="60">
        <v>51</v>
      </c>
      <c r="AH60" s="65">
        <v>1</v>
      </c>
      <c r="AI60" s="64">
        <v>0.21</v>
      </c>
    </row>
    <row r="61" spans="1:35" ht="15.75" customHeight="1" thickBot="1">
      <c r="A61" s="4">
        <v>58</v>
      </c>
      <c r="B61" s="4">
        <v>1802010</v>
      </c>
      <c r="C61" s="4" t="s">
        <v>76</v>
      </c>
      <c r="D61" s="4">
        <v>1802010032</v>
      </c>
      <c r="E61" s="4">
        <v>1806032022</v>
      </c>
      <c r="F61" s="4" t="s">
        <v>58</v>
      </c>
      <c r="G61" s="5">
        <v>72.400000000000006</v>
      </c>
      <c r="H61" s="30">
        <v>100</v>
      </c>
      <c r="I61" s="6">
        <v>100</v>
      </c>
      <c r="J61" s="30">
        <v>100</v>
      </c>
      <c r="K61" s="30">
        <v>100</v>
      </c>
      <c r="L61" s="30">
        <v>100</v>
      </c>
      <c r="M61" s="64">
        <v>0.26</v>
      </c>
      <c r="N61" s="64">
        <v>0.43</v>
      </c>
      <c r="O61" s="8">
        <v>388</v>
      </c>
      <c r="P61" s="5">
        <v>0</v>
      </c>
      <c r="Q61" s="5">
        <v>100</v>
      </c>
      <c r="R61" s="6">
        <v>0</v>
      </c>
      <c r="S61" s="6">
        <v>0</v>
      </c>
      <c r="T61" s="10">
        <v>95.54</v>
      </c>
      <c r="U61" s="10">
        <v>100</v>
      </c>
      <c r="V61" s="10">
        <v>0</v>
      </c>
      <c r="W61" s="10">
        <v>87.5</v>
      </c>
      <c r="X61" s="10">
        <v>100</v>
      </c>
      <c r="Y61" s="11">
        <v>92.2</v>
      </c>
      <c r="Z61" s="35">
        <v>100</v>
      </c>
      <c r="AA61" s="12">
        <f>160/487</f>
        <v>0.32854209445585197</v>
      </c>
      <c r="AB61" s="4"/>
      <c r="AC61" s="6">
        <v>10.6</v>
      </c>
      <c r="AD61" s="4"/>
      <c r="AE61" s="57">
        <v>0</v>
      </c>
      <c r="AF61" s="60">
        <v>53.6</v>
      </c>
      <c r="AG61" s="60">
        <v>100</v>
      </c>
      <c r="AH61" s="65">
        <v>1</v>
      </c>
      <c r="AI61" s="64">
        <v>0.26</v>
      </c>
    </row>
    <row r="62" spans="1:35" ht="15.75" customHeight="1" thickBot="1">
      <c r="A62" s="4">
        <v>59</v>
      </c>
      <c r="B62" s="4">
        <v>1802010</v>
      </c>
      <c r="C62" s="4" t="s">
        <v>76</v>
      </c>
      <c r="D62" s="4">
        <v>1802010037</v>
      </c>
      <c r="E62" s="4">
        <v>1806032023</v>
      </c>
      <c r="F62" s="4" t="s">
        <v>107</v>
      </c>
      <c r="G62" s="5">
        <v>77</v>
      </c>
      <c r="H62" s="6">
        <v>89</v>
      </c>
      <c r="I62" s="6">
        <v>100</v>
      </c>
      <c r="J62" s="30">
        <v>100</v>
      </c>
      <c r="K62" s="30">
        <v>100</v>
      </c>
      <c r="L62" s="30">
        <v>100</v>
      </c>
      <c r="M62" s="64">
        <v>0.27</v>
      </c>
      <c r="N62" s="64">
        <v>0.47</v>
      </c>
      <c r="O62" s="8">
        <v>467</v>
      </c>
      <c r="P62" s="5">
        <v>0</v>
      </c>
      <c r="Q62" s="5">
        <v>21</v>
      </c>
      <c r="R62" s="6">
        <v>0</v>
      </c>
      <c r="S62" s="6">
        <v>0</v>
      </c>
      <c r="T62" s="10">
        <v>85.29</v>
      </c>
      <c r="U62" s="10">
        <v>100</v>
      </c>
      <c r="V62" s="10">
        <v>0</v>
      </c>
      <c r="W62" s="10">
        <v>80</v>
      </c>
      <c r="X62" s="10">
        <v>0</v>
      </c>
      <c r="Y62" s="11">
        <v>100</v>
      </c>
      <c r="Z62" s="35">
        <v>100</v>
      </c>
      <c r="AA62" s="12">
        <f>82/450</f>
        <v>0.18222222222222201</v>
      </c>
      <c r="AB62" s="4"/>
      <c r="AC62" s="6">
        <v>12.2</v>
      </c>
      <c r="AD62" s="4"/>
      <c r="AE62" s="57">
        <v>0</v>
      </c>
      <c r="AF62" s="60">
        <v>96</v>
      </c>
      <c r="AG62" s="60">
        <v>100</v>
      </c>
      <c r="AH62" s="65">
        <v>0.98</v>
      </c>
      <c r="AI62" s="64">
        <v>0.24</v>
      </c>
    </row>
    <row r="63" spans="1:35" ht="15.75" customHeight="1" thickBot="1">
      <c r="A63" s="4">
        <v>60</v>
      </c>
      <c r="B63" s="4">
        <v>1802010</v>
      </c>
      <c r="C63" s="4" t="s">
        <v>76</v>
      </c>
      <c r="D63" s="4">
        <v>1802010041</v>
      </c>
      <c r="E63" s="4">
        <v>1806032034</v>
      </c>
      <c r="F63" s="4" t="s">
        <v>108</v>
      </c>
      <c r="G63" s="5">
        <v>85.7</v>
      </c>
      <c r="H63" s="30">
        <v>89</v>
      </c>
      <c r="I63" s="6">
        <v>100</v>
      </c>
      <c r="J63" s="30">
        <v>100</v>
      </c>
      <c r="K63" s="30">
        <v>100</v>
      </c>
      <c r="L63" s="30">
        <v>100</v>
      </c>
      <c r="M63" s="64">
        <v>0.21</v>
      </c>
      <c r="N63" s="64">
        <v>0.5</v>
      </c>
      <c r="O63" s="8">
        <v>162</v>
      </c>
      <c r="P63" s="5">
        <v>0</v>
      </c>
      <c r="Q63" s="5">
        <v>100</v>
      </c>
      <c r="R63" s="6">
        <v>0</v>
      </c>
      <c r="S63" s="6">
        <v>0</v>
      </c>
      <c r="T63" s="10">
        <v>99.12</v>
      </c>
      <c r="U63" s="10">
        <v>100</v>
      </c>
      <c r="V63" s="10">
        <v>0</v>
      </c>
      <c r="W63" s="10">
        <v>94.2</v>
      </c>
      <c r="X63" s="10">
        <v>100</v>
      </c>
      <c r="Y63" s="11">
        <v>100</v>
      </c>
      <c r="Z63" s="35">
        <v>100</v>
      </c>
      <c r="AA63" s="12">
        <f>170/305</f>
        <v>0.55737704918032804</v>
      </c>
      <c r="AB63" s="4"/>
      <c r="AC63" s="6">
        <v>10.6</v>
      </c>
      <c r="AD63" s="4"/>
      <c r="AE63" s="57">
        <v>0</v>
      </c>
      <c r="AF63" s="60">
        <v>51.4</v>
      </c>
      <c r="AG63" s="60">
        <v>100</v>
      </c>
      <c r="AH63" s="65">
        <v>1</v>
      </c>
      <c r="AI63" s="64">
        <v>0.23</v>
      </c>
    </row>
    <row r="64" spans="1:35" ht="15.75" customHeight="1" thickBot="1">
      <c r="A64" s="4">
        <v>61</v>
      </c>
      <c r="B64" s="4">
        <v>1802010</v>
      </c>
      <c r="C64" s="4" t="s">
        <v>76</v>
      </c>
      <c r="D64" s="4">
        <v>1802010038</v>
      </c>
      <c r="E64" s="4">
        <v>1806032035</v>
      </c>
      <c r="F64" s="4" t="s">
        <v>109</v>
      </c>
      <c r="G64" s="5" t="s">
        <v>110</v>
      </c>
      <c r="H64" s="6">
        <v>90</v>
      </c>
      <c r="I64" s="6">
        <v>100</v>
      </c>
      <c r="J64" s="30">
        <v>100</v>
      </c>
      <c r="K64" s="30">
        <v>100</v>
      </c>
      <c r="L64" s="30">
        <v>100</v>
      </c>
      <c r="M64" s="64">
        <v>0.27</v>
      </c>
      <c r="N64" s="64">
        <v>0.49</v>
      </c>
      <c r="O64" s="8">
        <v>94</v>
      </c>
      <c r="P64" s="5">
        <v>0</v>
      </c>
      <c r="Q64" s="5">
        <v>7</v>
      </c>
      <c r="R64" s="6">
        <v>0</v>
      </c>
      <c r="S64" s="6">
        <v>0</v>
      </c>
      <c r="T64" s="10">
        <v>90</v>
      </c>
      <c r="U64" s="10">
        <v>100</v>
      </c>
      <c r="V64" s="10">
        <v>0</v>
      </c>
      <c r="W64" s="10">
        <v>80</v>
      </c>
      <c r="X64" s="10">
        <v>0</v>
      </c>
      <c r="Y64" s="11">
        <v>100</v>
      </c>
      <c r="Z64" s="35">
        <v>45</v>
      </c>
      <c r="AA64" s="12">
        <f>43/213</f>
        <v>0.2018779342723</v>
      </c>
      <c r="AB64" s="4"/>
      <c r="AC64" s="6">
        <v>100</v>
      </c>
      <c r="AD64" s="4"/>
      <c r="AE64" s="57">
        <v>0</v>
      </c>
      <c r="AF64" s="60">
        <v>72</v>
      </c>
      <c r="AG64" s="60">
        <v>45</v>
      </c>
      <c r="AH64" s="65">
        <v>0.97</v>
      </c>
      <c r="AI64" s="64">
        <v>0.21</v>
      </c>
    </row>
    <row r="65" spans="1:35" ht="15.75" customHeight="1" thickBot="1">
      <c r="A65" s="4">
        <v>62</v>
      </c>
      <c r="B65" s="4">
        <v>1802010</v>
      </c>
      <c r="C65" s="4" t="s">
        <v>76</v>
      </c>
      <c r="D65" s="4">
        <v>1802010042</v>
      </c>
      <c r="E65" s="4">
        <v>1806032036</v>
      </c>
      <c r="F65" s="4" t="s">
        <v>111</v>
      </c>
      <c r="G65" s="5" t="s">
        <v>94</v>
      </c>
      <c r="H65" s="6">
        <v>90</v>
      </c>
      <c r="I65" s="6">
        <v>100</v>
      </c>
      <c r="J65" s="30">
        <v>100</v>
      </c>
      <c r="K65" s="30">
        <v>100</v>
      </c>
      <c r="L65" s="30">
        <v>100</v>
      </c>
      <c r="M65" s="64">
        <v>0.23</v>
      </c>
      <c r="N65" s="64">
        <v>0.43</v>
      </c>
      <c r="O65" s="8">
        <v>207</v>
      </c>
      <c r="P65" s="5">
        <v>100</v>
      </c>
      <c r="Q65" s="5">
        <v>9</v>
      </c>
      <c r="R65" s="6">
        <v>0</v>
      </c>
      <c r="S65" s="6">
        <v>0</v>
      </c>
      <c r="T65" s="10">
        <v>89.47</v>
      </c>
      <c r="U65" s="10">
        <v>100</v>
      </c>
      <c r="V65" s="10">
        <v>0</v>
      </c>
      <c r="W65" s="10">
        <v>80</v>
      </c>
      <c r="X65" s="10">
        <v>0</v>
      </c>
      <c r="Y65" s="11">
        <v>100</v>
      </c>
      <c r="Z65" s="35">
        <v>49</v>
      </c>
      <c r="AA65" s="12">
        <f>54/296</f>
        <v>0.18243243243243201</v>
      </c>
      <c r="AB65" s="4"/>
      <c r="AC65" s="6">
        <v>100</v>
      </c>
      <c r="AD65" s="4"/>
      <c r="AE65" s="57">
        <v>0</v>
      </c>
      <c r="AF65" s="60">
        <v>70</v>
      </c>
      <c r="AG65" s="60">
        <v>49</v>
      </c>
      <c r="AH65" s="65">
        <v>1</v>
      </c>
      <c r="AI65" s="64">
        <v>0.28000000000000003</v>
      </c>
    </row>
    <row r="66" spans="1:35" ht="15.75" customHeight="1" thickBot="1">
      <c r="A66" s="4">
        <v>63</v>
      </c>
      <c r="B66" s="4">
        <v>1802010</v>
      </c>
      <c r="C66" s="4" t="s">
        <v>76</v>
      </c>
      <c r="D66" s="4">
        <v>1802010039</v>
      </c>
      <c r="E66" s="4">
        <v>1806032037</v>
      </c>
      <c r="F66" s="4" t="s">
        <v>112</v>
      </c>
      <c r="G66" s="5" t="s">
        <v>113</v>
      </c>
      <c r="H66" s="6">
        <v>85</v>
      </c>
      <c r="I66" s="6">
        <v>100</v>
      </c>
      <c r="J66" s="30">
        <v>100</v>
      </c>
      <c r="K66" s="30">
        <v>100</v>
      </c>
      <c r="L66" s="30">
        <v>100</v>
      </c>
      <c r="M66" s="64">
        <v>0.26</v>
      </c>
      <c r="N66" s="64">
        <v>0.5</v>
      </c>
      <c r="O66" s="8">
        <v>111</v>
      </c>
      <c r="P66" s="5">
        <v>100</v>
      </c>
      <c r="Q66" s="5">
        <v>7</v>
      </c>
      <c r="R66" s="6">
        <v>0</v>
      </c>
      <c r="S66" s="6">
        <v>0</v>
      </c>
      <c r="T66" s="10">
        <v>80</v>
      </c>
      <c r="U66" s="10">
        <v>100</v>
      </c>
      <c r="V66" s="10">
        <v>0</v>
      </c>
      <c r="W66" s="10">
        <v>80</v>
      </c>
      <c r="X66" s="10">
        <v>0</v>
      </c>
      <c r="Y66" s="11">
        <v>100</v>
      </c>
      <c r="Z66" s="35">
        <v>71</v>
      </c>
      <c r="AA66" s="12">
        <f>42/170</f>
        <v>0.247058823529412</v>
      </c>
      <c r="AB66" s="4"/>
      <c r="AC66" s="6">
        <v>79</v>
      </c>
      <c r="AD66" s="4"/>
      <c r="AE66" s="57">
        <v>0</v>
      </c>
      <c r="AF66" s="60">
        <v>85</v>
      </c>
      <c r="AG66" s="60">
        <v>71</v>
      </c>
      <c r="AH66" s="65">
        <v>1</v>
      </c>
      <c r="AI66" s="64">
        <v>0.26</v>
      </c>
    </row>
    <row r="67" spans="1:35" ht="15.75" customHeight="1" thickBot="1">
      <c r="A67" s="4">
        <v>64</v>
      </c>
      <c r="B67" s="4">
        <v>1802010</v>
      </c>
      <c r="C67" s="4" t="s">
        <v>76</v>
      </c>
      <c r="D67" s="4">
        <v>1802010040</v>
      </c>
      <c r="E67" s="4">
        <v>1806032038</v>
      </c>
      <c r="F67" s="4" t="s">
        <v>114</v>
      </c>
      <c r="G67" s="5" t="s">
        <v>115</v>
      </c>
      <c r="H67" s="6">
        <v>90</v>
      </c>
      <c r="I67" s="6">
        <v>100</v>
      </c>
      <c r="J67" s="30">
        <v>100</v>
      </c>
      <c r="K67" s="30">
        <v>100</v>
      </c>
      <c r="L67" s="30">
        <v>100</v>
      </c>
      <c r="M67" s="64">
        <v>0.24</v>
      </c>
      <c r="N67" s="64">
        <v>0.49</v>
      </c>
      <c r="O67" s="8">
        <v>138</v>
      </c>
      <c r="P67" s="5">
        <v>0</v>
      </c>
      <c r="Q67" s="5">
        <v>14</v>
      </c>
      <c r="R67" s="6">
        <v>0</v>
      </c>
      <c r="S67" s="6">
        <v>0</v>
      </c>
      <c r="T67" s="10">
        <v>100</v>
      </c>
      <c r="U67" s="10">
        <v>100</v>
      </c>
      <c r="V67" s="10">
        <v>0</v>
      </c>
      <c r="W67" s="10">
        <v>80</v>
      </c>
      <c r="X67" s="10">
        <v>0</v>
      </c>
      <c r="Y67" s="11">
        <v>100</v>
      </c>
      <c r="Z67" s="35">
        <v>100</v>
      </c>
      <c r="AA67" s="12">
        <f>45/246</f>
        <v>0.18292682926829301</v>
      </c>
      <c r="AB67" s="4"/>
      <c r="AC67" s="6">
        <v>62</v>
      </c>
      <c r="AD67" s="4"/>
      <c r="AE67" s="57">
        <v>0</v>
      </c>
      <c r="AF67" s="60">
        <v>95</v>
      </c>
      <c r="AG67" s="60">
        <v>100</v>
      </c>
      <c r="AH67" s="65">
        <v>1</v>
      </c>
      <c r="AI67" s="64">
        <v>0.23</v>
      </c>
    </row>
    <row r="68" spans="1:35" ht="15.75" customHeight="1" thickBot="1">
      <c r="A68" s="4">
        <v>65</v>
      </c>
      <c r="B68" s="4">
        <v>1802030</v>
      </c>
      <c r="C68" s="4" t="s">
        <v>116</v>
      </c>
      <c r="D68" s="4">
        <v>1802030001</v>
      </c>
      <c r="E68" s="4">
        <v>1806042001</v>
      </c>
      <c r="F68" s="4" t="s">
        <v>117</v>
      </c>
      <c r="G68" s="5">
        <v>80</v>
      </c>
      <c r="H68" s="6">
        <v>90</v>
      </c>
      <c r="I68" s="6">
        <v>100</v>
      </c>
      <c r="J68" s="30">
        <v>100</v>
      </c>
      <c r="K68" s="30">
        <v>100</v>
      </c>
      <c r="L68" s="30">
        <v>100</v>
      </c>
      <c r="M68" s="64">
        <v>0.23</v>
      </c>
      <c r="N68" s="64">
        <v>0.43</v>
      </c>
      <c r="O68" s="8">
        <v>245</v>
      </c>
      <c r="P68" s="5">
        <v>0</v>
      </c>
      <c r="Q68" s="5">
        <v>17.2</v>
      </c>
      <c r="R68" s="6">
        <v>0</v>
      </c>
      <c r="S68" s="6">
        <v>0</v>
      </c>
      <c r="T68" s="9">
        <v>80</v>
      </c>
      <c r="U68" s="10">
        <v>100</v>
      </c>
      <c r="V68" s="10">
        <v>0</v>
      </c>
      <c r="W68" s="9">
        <v>85.19</v>
      </c>
      <c r="X68" s="10">
        <v>0</v>
      </c>
      <c r="Y68" s="11">
        <v>100</v>
      </c>
      <c r="Z68" s="35">
        <v>100</v>
      </c>
      <c r="AA68" s="12">
        <f>169/245</f>
        <v>0.68979591836734699</v>
      </c>
      <c r="AB68" s="4"/>
      <c r="AC68" s="6">
        <v>29</v>
      </c>
      <c r="AD68" s="4"/>
      <c r="AE68" s="57">
        <v>0</v>
      </c>
      <c r="AF68" s="60">
        <v>31</v>
      </c>
      <c r="AG68" s="60">
        <v>100</v>
      </c>
      <c r="AH68" s="65">
        <v>1</v>
      </c>
      <c r="AI68" s="64">
        <v>0.28000000000000003</v>
      </c>
    </row>
    <row r="69" spans="1:35" ht="15.75" customHeight="1" thickBot="1">
      <c r="A69" s="4">
        <v>66</v>
      </c>
      <c r="B69" s="4">
        <v>1802030</v>
      </c>
      <c r="C69" s="4" t="s">
        <v>116</v>
      </c>
      <c r="D69" s="4">
        <v>1802030002</v>
      </c>
      <c r="E69" s="4">
        <v>1806042002</v>
      </c>
      <c r="F69" s="4" t="s">
        <v>118</v>
      </c>
      <c r="G69" s="5">
        <v>77</v>
      </c>
      <c r="H69" s="6">
        <v>85</v>
      </c>
      <c r="I69" s="6">
        <v>100</v>
      </c>
      <c r="J69" s="30">
        <v>100</v>
      </c>
      <c r="K69" s="30">
        <v>100</v>
      </c>
      <c r="L69" s="30">
        <v>100</v>
      </c>
      <c r="M69" s="64">
        <v>0.21</v>
      </c>
      <c r="N69" s="64">
        <v>0.46</v>
      </c>
      <c r="O69" s="8">
        <v>274</v>
      </c>
      <c r="P69" s="5">
        <v>0</v>
      </c>
      <c r="Q69" s="5">
        <v>30</v>
      </c>
      <c r="R69" s="6">
        <v>0</v>
      </c>
      <c r="S69" s="6">
        <v>0</v>
      </c>
      <c r="T69" s="9">
        <v>50</v>
      </c>
      <c r="U69" s="10">
        <v>100</v>
      </c>
      <c r="V69" s="10">
        <v>0</v>
      </c>
      <c r="W69" s="9">
        <v>100</v>
      </c>
      <c r="X69" s="10">
        <v>0</v>
      </c>
      <c r="Y69" s="11">
        <v>100</v>
      </c>
      <c r="Z69" s="35">
        <v>45</v>
      </c>
      <c r="AA69" s="12">
        <f>332/482</f>
        <v>0.68879668049792497</v>
      </c>
      <c r="AB69" s="4"/>
      <c r="AC69" s="6">
        <v>30</v>
      </c>
      <c r="AD69" s="4"/>
      <c r="AE69" s="57">
        <v>0</v>
      </c>
      <c r="AF69" s="60">
        <v>34</v>
      </c>
      <c r="AG69" s="60">
        <v>45</v>
      </c>
      <c r="AH69" s="67">
        <v>1</v>
      </c>
      <c r="AI69" s="64">
        <v>0.26</v>
      </c>
    </row>
    <row r="70" spans="1:35" ht="15.75" customHeight="1" thickBot="1">
      <c r="A70" s="4">
        <v>67</v>
      </c>
      <c r="B70" s="4">
        <v>1802030</v>
      </c>
      <c r="C70" s="4" t="s">
        <v>116</v>
      </c>
      <c r="D70" s="4">
        <v>1802030003</v>
      </c>
      <c r="E70" s="4">
        <v>1806042003</v>
      </c>
      <c r="F70" s="4" t="s">
        <v>119</v>
      </c>
      <c r="G70" s="5">
        <v>81</v>
      </c>
      <c r="H70" s="6">
        <v>90</v>
      </c>
      <c r="I70" s="30">
        <v>100</v>
      </c>
      <c r="J70" s="30">
        <v>100</v>
      </c>
      <c r="K70" s="30">
        <v>100</v>
      </c>
      <c r="L70" s="30">
        <v>100</v>
      </c>
      <c r="M70" s="64">
        <v>0.28000000000000003</v>
      </c>
      <c r="N70" s="64">
        <v>0.41</v>
      </c>
      <c r="O70" s="8">
        <v>283</v>
      </c>
      <c r="P70" s="5">
        <v>0</v>
      </c>
      <c r="Q70" s="5">
        <v>41.9</v>
      </c>
      <c r="R70" s="6">
        <v>0</v>
      </c>
      <c r="S70" s="6">
        <v>0</v>
      </c>
      <c r="T70" s="9">
        <v>80</v>
      </c>
      <c r="U70" s="10">
        <v>100</v>
      </c>
      <c r="V70" s="10">
        <v>0</v>
      </c>
      <c r="W70" s="9">
        <v>96.01</v>
      </c>
      <c r="X70" s="10">
        <v>0</v>
      </c>
      <c r="Y70" s="11">
        <v>100</v>
      </c>
      <c r="Z70" s="35">
        <v>53</v>
      </c>
      <c r="AA70" s="12">
        <f>371/538</f>
        <v>0.689591078066915</v>
      </c>
      <c r="AB70" s="4"/>
      <c r="AC70" s="6">
        <v>31</v>
      </c>
      <c r="AD70" s="4"/>
      <c r="AE70" s="57">
        <v>0</v>
      </c>
      <c r="AF70" s="60">
        <v>46</v>
      </c>
      <c r="AG70" s="60">
        <v>53</v>
      </c>
      <c r="AH70" s="65">
        <v>1</v>
      </c>
      <c r="AI70" s="64">
        <v>0.24</v>
      </c>
    </row>
    <row r="71" spans="1:35" ht="15.75" customHeight="1" thickBot="1">
      <c r="A71" s="4">
        <v>68</v>
      </c>
      <c r="B71" s="4">
        <v>1802030</v>
      </c>
      <c r="C71" s="4" t="s">
        <v>116</v>
      </c>
      <c r="D71" s="4">
        <v>1802030004</v>
      </c>
      <c r="E71" s="4">
        <v>1806042004</v>
      </c>
      <c r="F71" s="4" t="s">
        <v>120</v>
      </c>
      <c r="G71" s="5">
        <v>81</v>
      </c>
      <c r="H71" s="6">
        <v>85</v>
      </c>
      <c r="I71" s="30">
        <v>100</v>
      </c>
      <c r="J71" s="30">
        <v>100</v>
      </c>
      <c r="K71" s="30">
        <v>100</v>
      </c>
      <c r="L71" s="30">
        <v>100</v>
      </c>
      <c r="M71" s="64">
        <v>0.26</v>
      </c>
      <c r="N71" s="64">
        <v>0.48</v>
      </c>
      <c r="O71" s="8">
        <v>328</v>
      </c>
      <c r="P71" s="5">
        <v>0</v>
      </c>
      <c r="Q71" s="5">
        <v>17</v>
      </c>
      <c r="R71" s="6">
        <v>0</v>
      </c>
      <c r="S71" s="6">
        <v>0</v>
      </c>
      <c r="T71" s="9">
        <v>70</v>
      </c>
      <c r="U71" s="10">
        <v>100</v>
      </c>
      <c r="V71" s="10">
        <v>0</v>
      </c>
      <c r="W71" s="9">
        <v>55.41</v>
      </c>
      <c r="X71" s="10">
        <v>0</v>
      </c>
      <c r="Y71" s="11">
        <v>100</v>
      </c>
      <c r="Z71" s="35">
        <v>44</v>
      </c>
      <c r="AA71" s="12">
        <f>262/380</f>
        <v>0.68947368421052602</v>
      </c>
      <c r="AB71" s="4"/>
      <c r="AC71" s="6">
        <v>35</v>
      </c>
      <c r="AD71" s="4"/>
      <c r="AE71" s="57">
        <v>0</v>
      </c>
      <c r="AF71" s="60">
        <v>30</v>
      </c>
      <c r="AG71" s="60">
        <v>44</v>
      </c>
      <c r="AH71" s="65">
        <v>1</v>
      </c>
      <c r="AI71" s="64">
        <v>0.21</v>
      </c>
    </row>
    <row r="72" spans="1:35" ht="15.75" customHeight="1" thickBot="1">
      <c r="A72" s="4">
        <v>69</v>
      </c>
      <c r="B72" s="4">
        <v>1802030</v>
      </c>
      <c r="C72" s="4" t="s">
        <v>116</v>
      </c>
      <c r="D72" s="4">
        <v>1802030005</v>
      </c>
      <c r="E72" s="4">
        <v>1806042005</v>
      </c>
      <c r="F72" s="4" t="s">
        <v>121</v>
      </c>
      <c r="G72" s="5">
        <v>78</v>
      </c>
      <c r="H72" s="6">
        <v>90</v>
      </c>
      <c r="I72" s="30">
        <v>100</v>
      </c>
      <c r="J72" s="30">
        <v>100</v>
      </c>
      <c r="K72" s="30">
        <v>100</v>
      </c>
      <c r="L72" s="30">
        <v>100</v>
      </c>
      <c r="M72" s="64">
        <v>0.24</v>
      </c>
      <c r="N72" s="64">
        <v>0.41</v>
      </c>
      <c r="O72" s="8">
        <v>176</v>
      </c>
      <c r="P72" s="5">
        <v>0</v>
      </c>
      <c r="Q72" s="5">
        <v>27.7</v>
      </c>
      <c r="R72" s="6">
        <v>0</v>
      </c>
      <c r="S72" s="6">
        <v>0</v>
      </c>
      <c r="T72" s="9">
        <v>100</v>
      </c>
      <c r="U72" s="10">
        <v>100</v>
      </c>
      <c r="V72" s="10">
        <v>0</v>
      </c>
      <c r="W72" s="9">
        <v>78.260000000000005</v>
      </c>
      <c r="X72" s="10">
        <v>0</v>
      </c>
      <c r="Y72" s="11">
        <v>100</v>
      </c>
      <c r="Z72" s="35">
        <v>100</v>
      </c>
      <c r="AA72" s="12">
        <f>277/402</f>
        <v>0.68905472636815901</v>
      </c>
      <c r="AB72" s="4"/>
      <c r="AC72" s="6">
        <v>18</v>
      </c>
      <c r="AD72" s="4"/>
      <c r="AE72" s="57">
        <v>0</v>
      </c>
      <c r="AF72" s="60">
        <v>75</v>
      </c>
      <c r="AG72" s="60">
        <v>100</v>
      </c>
      <c r="AH72" s="65">
        <v>1</v>
      </c>
      <c r="AI72" s="64">
        <v>0.27</v>
      </c>
    </row>
    <row r="73" spans="1:35" ht="15.75" customHeight="1" thickBot="1">
      <c r="A73" s="4">
        <v>70</v>
      </c>
      <c r="B73" s="4">
        <v>1802030</v>
      </c>
      <c r="C73" s="4" t="s">
        <v>116</v>
      </c>
      <c r="D73" s="4">
        <v>1802030006</v>
      </c>
      <c r="E73" s="4">
        <v>1806042006</v>
      </c>
      <c r="F73" s="4" t="s">
        <v>122</v>
      </c>
      <c r="G73" s="5">
        <v>80</v>
      </c>
      <c r="H73" s="6">
        <v>100</v>
      </c>
      <c r="I73" s="30">
        <v>100</v>
      </c>
      <c r="J73" s="30">
        <v>100</v>
      </c>
      <c r="K73" s="30">
        <v>100</v>
      </c>
      <c r="L73" s="30">
        <v>100</v>
      </c>
      <c r="M73" s="64">
        <v>0.21</v>
      </c>
      <c r="N73" s="64">
        <v>0.5</v>
      </c>
      <c r="O73" s="8">
        <v>218</v>
      </c>
      <c r="P73" s="5">
        <v>100</v>
      </c>
      <c r="Q73" s="5">
        <v>23</v>
      </c>
      <c r="R73" s="6">
        <v>0</v>
      </c>
      <c r="S73" s="6">
        <v>0</v>
      </c>
      <c r="T73" s="9">
        <v>100</v>
      </c>
      <c r="U73" s="10">
        <v>100</v>
      </c>
      <c r="V73" s="10">
        <v>0</v>
      </c>
      <c r="W73" s="9">
        <v>89.58</v>
      </c>
      <c r="X73" s="10">
        <v>0</v>
      </c>
      <c r="Y73" s="11">
        <v>100</v>
      </c>
      <c r="Z73" s="35">
        <v>100</v>
      </c>
      <c r="AA73" s="12">
        <f>237/344</f>
        <v>0.68895348837209303</v>
      </c>
      <c r="AB73" s="4"/>
      <c r="AC73" s="6">
        <v>26</v>
      </c>
      <c r="AD73" s="4"/>
      <c r="AE73" s="57">
        <v>0</v>
      </c>
      <c r="AF73" s="60">
        <v>71</v>
      </c>
      <c r="AG73" s="60">
        <v>100</v>
      </c>
      <c r="AH73" s="67">
        <v>1</v>
      </c>
      <c r="AI73" s="64">
        <v>0.21</v>
      </c>
    </row>
    <row r="74" spans="1:35" ht="15.75" customHeight="1" thickBot="1">
      <c r="A74" s="4">
        <v>71</v>
      </c>
      <c r="B74" s="4">
        <v>1802030</v>
      </c>
      <c r="C74" s="4" t="s">
        <v>116</v>
      </c>
      <c r="D74" s="4">
        <v>1802030007</v>
      </c>
      <c r="E74" s="4">
        <v>1806042007</v>
      </c>
      <c r="F74" s="4" t="s">
        <v>123</v>
      </c>
      <c r="G74" s="5" t="s">
        <v>110</v>
      </c>
      <c r="H74" s="6">
        <v>85</v>
      </c>
      <c r="I74" s="30">
        <v>100</v>
      </c>
      <c r="J74" s="30">
        <v>100</v>
      </c>
      <c r="K74" s="30">
        <v>100</v>
      </c>
      <c r="L74" s="30">
        <v>100</v>
      </c>
      <c r="M74" s="64">
        <v>0.27</v>
      </c>
      <c r="N74" s="64">
        <v>0.43</v>
      </c>
      <c r="O74" s="8">
        <v>235</v>
      </c>
      <c r="P74" s="5">
        <v>0</v>
      </c>
      <c r="Q74" s="5">
        <v>20</v>
      </c>
      <c r="R74" s="6">
        <v>0</v>
      </c>
      <c r="S74" s="6">
        <v>0</v>
      </c>
      <c r="T74" s="9">
        <v>66.67</v>
      </c>
      <c r="U74" s="10">
        <v>100</v>
      </c>
      <c r="V74" s="10">
        <v>0</v>
      </c>
      <c r="W74" s="9">
        <v>89.53</v>
      </c>
      <c r="X74" s="10">
        <v>0</v>
      </c>
      <c r="Y74" s="11">
        <v>100</v>
      </c>
      <c r="Z74" s="35">
        <v>59</v>
      </c>
      <c r="AA74" s="12">
        <f>248/360</f>
        <v>0.68888888888888899</v>
      </c>
      <c r="AB74" s="4"/>
      <c r="AC74" s="6">
        <v>30</v>
      </c>
      <c r="AD74" s="4"/>
      <c r="AE74" s="57">
        <v>0</v>
      </c>
      <c r="AF74" s="60">
        <v>31</v>
      </c>
      <c r="AG74" s="60">
        <v>59</v>
      </c>
      <c r="AH74" s="65">
        <v>1</v>
      </c>
      <c r="AI74" s="64">
        <v>0.27</v>
      </c>
    </row>
    <row r="75" spans="1:35" ht="15.75" customHeight="1" thickBot="1">
      <c r="A75" s="4">
        <v>72</v>
      </c>
      <c r="B75" s="4">
        <v>1802030</v>
      </c>
      <c r="C75" s="4" t="s">
        <v>116</v>
      </c>
      <c r="D75" s="4">
        <v>1802030008</v>
      </c>
      <c r="E75" s="4">
        <v>1806042008</v>
      </c>
      <c r="F75" s="4" t="s">
        <v>124</v>
      </c>
      <c r="G75" s="5" t="s">
        <v>115</v>
      </c>
      <c r="H75" s="6">
        <v>95</v>
      </c>
      <c r="I75" s="30">
        <v>100</v>
      </c>
      <c r="J75" s="30">
        <v>100</v>
      </c>
      <c r="K75" s="30">
        <v>100</v>
      </c>
      <c r="L75" s="30">
        <v>100</v>
      </c>
      <c r="M75" s="64">
        <v>0.21</v>
      </c>
      <c r="N75" s="64">
        <v>0.47</v>
      </c>
      <c r="O75" s="8">
        <v>418</v>
      </c>
      <c r="P75" s="5">
        <v>0</v>
      </c>
      <c r="Q75" s="5" t="s">
        <v>125</v>
      </c>
      <c r="R75" s="6">
        <v>0</v>
      </c>
      <c r="S75" s="6">
        <v>0</v>
      </c>
      <c r="T75" s="9">
        <v>50</v>
      </c>
      <c r="U75" s="10">
        <v>100</v>
      </c>
      <c r="V75" s="10">
        <v>0</v>
      </c>
      <c r="W75" s="9">
        <v>74.680000000000007</v>
      </c>
      <c r="X75" s="10">
        <v>0</v>
      </c>
      <c r="Y75" s="11">
        <v>100</v>
      </c>
      <c r="Z75" s="35">
        <v>49</v>
      </c>
      <c r="AA75" s="12">
        <f>446/648</f>
        <v>0.688271604938272</v>
      </c>
      <c r="AB75" s="4"/>
      <c r="AC75" s="6">
        <v>48</v>
      </c>
      <c r="AD75" s="4"/>
      <c r="AE75" s="57">
        <v>0</v>
      </c>
      <c r="AF75" s="60">
        <v>34</v>
      </c>
      <c r="AG75" s="60">
        <v>49</v>
      </c>
      <c r="AH75" s="65">
        <v>1</v>
      </c>
      <c r="AI75" s="64">
        <v>0.23</v>
      </c>
    </row>
    <row r="76" spans="1:35" ht="15.75" customHeight="1" thickBot="1">
      <c r="A76" s="4">
        <v>73</v>
      </c>
      <c r="B76" s="4">
        <v>1802030</v>
      </c>
      <c r="C76" s="4" t="s">
        <v>116</v>
      </c>
      <c r="D76" s="4">
        <v>1802030009</v>
      </c>
      <c r="E76" s="4">
        <v>1806042009</v>
      </c>
      <c r="F76" s="4" t="s">
        <v>126</v>
      </c>
      <c r="G76" s="5">
        <v>73</v>
      </c>
      <c r="H76" s="6">
        <v>90</v>
      </c>
      <c r="I76" s="30">
        <v>100</v>
      </c>
      <c r="J76" s="30">
        <v>100</v>
      </c>
      <c r="K76" s="30">
        <v>100</v>
      </c>
      <c r="L76" s="30">
        <v>100</v>
      </c>
      <c r="M76" s="64">
        <v>0.27</v>
      </c>
      <c r="N76" s="64">
        <v>0.44</v>
      </c>
      <c r="O76" s="8">
        <v>276</v>
      </c>
      <c r="P76" s="5">
        <v>0</v>
      </c>
      <c r="Q76" s="5">
        <v>17.87</v>
      </c>
      <c r="R76" s="6">
        <v>0</v>
      </c>
      <c r="S76" s="6">
        <v>0</v>
      </c>
      <c r="T76" s="9">
        <v>100</v>
      </c>
      <c r="U76" s="10">
        <v>100</v>
      </c>
      <c r="V76" s="10">
        <v>0</v>
      </c>
      <c r="W76" s="9">
        <v>95.16</v>
      </c>
      <c r="X76" s="10">
        <v>0</v>
      </c>
      <c r="Y76" s="11">
        <v>100</v>
      </c>
      <c r="Z76" s="35">
        <v>56</v>
      </c>
      <c r="AA76" s="12">
        <f>259/376</f>
        <v>0.68882978723404298</v>
      </c>
      <c r="AB76" s="4"/>
      <c r="AC76" s="6">
        <v>28</v>
      </c>
      <c r="AD76" s="4"/>
      <c r="AE76" s="57">
        <v>0</v>
      </c>
      <c r="AF76" s="60">
        <v>37</v>
      </c>
      <c r="AG76" s="60">
        <v>56</v>
      </c>
      <c r="AH76" s="65">
        <v>1</v>
      </c>
      <c r="AI76" s="64">
        <v>0.26</v>
      </c>
    </row>
    <row r="77" spans="1:35" ht="15.75" customHeight="1" thickBot="1">
      <c r="A77" s="4">
        <v>74</v>
      </c>
      <c r="B77" s="4">
        <v>1802030</v>
      </c>
      <c r="C77" s="4" t="s">
        <v>116</v>
      </c>
      <c r="D77" s="4">
        <v>1802030010</v>
      </c>
      <c r="E77" s="4">
        <v>1806042010</v>
      </c>
      <c r="F77" s="4" t="s">
        <v>127</v>
      </c>
      <c r="G77" s="5">
        <v>80</v>
      </c>
      <c r="H77" s="6">
        <v>90</v>
      </c>
      <c r="I77" s="30">
        <v>100</v>
      </c>
      <c r="J77" s="30">
        <v>100</v>
      </c>
      <c r="K77" s="30">
        <v>100</v>
      </c>
      <c r="L77" s="30">
        <v>100</v>
      </c>
      <c r="M77" s="64">
        <v>0.23</v>
      </c>
      <c r="N77" s="64">
        <v>0.41</v>
      </c>
      <c r="O77" s="8">
        <v>890</v>
      </c>
      <c r="P77" s="5">
        <v>0</v>
      </c>
      <c r="Q77" s="5">
        <v>25</v>
      </c>
      <c r="R77" s="6">
        <v>0</v>
      </c>
      <c r="S77" s="6">
        <v>0</v>
      </c>
      <c r="T77" s="9">
        <v>80</v>
      </c>
      <c r="U77" s="10">
        <v>100</v>
      </c>
      <c r="V77" s="10">
        <v>0</v>
      </c>
      <c r="W77" s="9">
        <v>79.55</v>
      </c>
      <c r="X77" s="10">
        <v>0</v>
      </c>
      <c r="Y77" s="11">
        <v>96</v>
      </c>
      <c r="Z77" s="35">
        <v>100</v>
      </c>
      <c r="AA77" s="12">
        <f>1069/1554</f>
        <v>0.68790218790218804</v>
      </c>
      <c r="AB77" s="4"/>
      <c r="AC77" s="6">
        <v>11.6</v>
      </c>
      <c r="AD77" s="4"/>
      <c r="AE77" s="57">
        <v>0</v>
      </c>
      <c r="AF77" s="60">
        <v>58</v>
      </c>
      <c r="AG77" s="60">
        <v>100</v>
      </c>
      <c r="AH77" s="67">
        <v>1</v>
      </c>
      <c r="AI77" s="64">
        <v>0.24</v>
      </c>
    </row>
    <row r="78" spans="1:35" ht="15.75" customHeight="1" thickBot="1">
      <c r="A78" s="4">
        <v>75</v>
      </c>
      <c r="B78" s="4">
        <v>1802030</v>
      </c>
      <c r="C78" s="4" t="s">
        <v>116</v>
      </c>
      <c r="D78" s="4">
        <v>1802030014</v>
      </c>
      <c r="E78" s="4">
        <v>1806042011</v>
      </c>
      <c r="F78" s="4" t="s">
        <v>128</v>
      </c>
      <c r="G78" s="5" t="s">
        <v>129</v>
      </c>
      <c r="H78" s="6">
        <v>85</v>
      </c>
      <c r="I78" s="30">
        <v>100</v>
      </c>
      <c r="J78" s="30">
        <v>100</v>
      </c>
      <c r="K78" s="30">
        <v>100</v>
      </c>
      <c r="L78" s="30">
        <v>100</v>
      </c>
      <c r="M78" s="64">
        <v>0.26</v>
      </c>
      <c r="N78" s="64">
        <v>0.49</v>
      </c>
      <c r="O78" s="8">
        <v>429</v>
      </c>
      <c r="P78" s="5">
        <v>100</v>
      </c>
      <c r="Q78" s="5">
        <v>21</v>
      </c>
      <c r="R78" s="6">
        <v>0</v>
      </c>
      <c r="S78" s="6">
        <v>0</v>
      </c>
      <c r="T78" s="9">
        <v>50</v>
      </c>
      <c r="U78" s="10">
        <v>100</v>
      </c>
      <c r="V78" s="10">
        <v>0</v>
      </c>
      <c r="W78" s="9">
        <v>84.87</v>
      </c>
      <c r="X78" s="10">
        <v>0</v>
      </c>
      <c r="Y78" s="11">
        <v>100</v>
      </c>
      <c r="Z78" s="35">
        <v>45</v>
      </c>
      <c r="AA78" s="12">
        <f>247/358</f>
        <v>0.68994413407821198</v>
      </c>
      <c r="AB78" s="4"/>
      <c r="AC78" s="6">
        <v>38</v>
      </c>
      <c r="AD78" s="4"/>
      <c r="AE78" s="57">
        <v>0</v>
      </c>
      <c r="AF78" s="60">
        <v>30</v>
      </c>
      <c r="AG78" s="60">
        <v>45</v>
      </c>
      <c r="AH78" s="65">
        <v>1</v>
      </c>
      <c r="AI78" s="64">
        <v>0.21</v>
      </c>
    </row>
    <row r="79" spans="1:35" ht="15.75" customHeight="1" thickBot="1">
      <c r="A79" s="4">
        <v>76</v>
      </c>
      <c r="B79" s="4">
        <v>1802030</v>
      </c>
      <c r="C79" s="4" t="s">
        <v>116</v>
      </c>
      <c r="D79" s="4">
        <v>1802030017</v>
      </c>
      <c r="E79" s="4">
        <v>1806042012</v>
      </c>
      <c r="F79" s="4" t="s">
        <v>130</v>
      </c>
      <c r="G79" s="5" t="s">
        <v>131</v>
      </c>
      <c r="H79" s="6">
        <v>85</v>
      </c>
      <c r="I79" s="30">
        <v>100</v>
      </c>
      <c r="J79" s="30">
        <v>100</v>
      </c>
      <c r="K79" s="30">
        <v>100</v>
      </c>
      <c r="L79" s="30">
        <v>100</v>
      </c>
      <c r="M79" s="64">
        <v>0.24</v>
      </c>
      <c r="N79" s="64">
        <v>0.45</v>
      </c>
      <c r="O79" s="8">
        <v>365</v>
      </c>
      <c r="P79" s="5">
        <v>0</v>
      </c>
      <c r="Q79" s="5">
        <v>35</v>
      </c>
      <c r="R79" s="6">
        <v>0</v>
      </c>
      <c r="S79" s="6">
        <v>0</v>
      </c>
      <c r="T79" s="9">
        <v>100</v>
      </c>
      <c r="U79" s="10">
        <v>100</v>
      </c>
      <c r="V79" s="10">
        <v>0</v>
      </c>
      <c r="W79" s="9">
        <v>46.07</v>
      </c>
      <c r="X79" s="10">
        <v>0</v>
      </c>
      <c r="Y79" s="11">
        <v>100</v>
      </c>
      <c r="Z79" s="35">
        <v>48</v>
      </c>
      <c r="AA79" s="12">
        <f>361/524</f>
        <v>0.68893129770992401</v>
      </c>
      <c r="AB79" s="4"/>
      <c r="AC79" s="6">
        <v>40</v>
      </c>
      <c r="AD79" s="4"/>
      <c r="AE79" s="57">
        <v>0</v>
      </c>
      <c r="AF79" s="60">
        <v>33</v>
      </c>
      <c r="AG79" s="60">
        <v>48</v>
      </c>
      <c r="AH79" s="65">
        <v>1</v>
      </c>
      <c r="AI79" s="64">
        <v>0.27</v>
      </c>
    </row>
    <row r="80" spans="1:35" ht="15.75" customHeight="1" thickBot="1">
      <c r="A80" s="4">
        <v>77</v>
      </c>
      <c r="B80" s="4">
        <v>1802030</v>
      </c>
      <c r="C80" s="4" t="s">
        <v>116</v>
      </c>
      <c r="D80" s="4">
        <v>1802030016</v>
      </c>
      <c r="E80" s="4">
        <v>1806042013</v>
      </c>
      <c r="F80" s="4" t="s">
        <v>132</v>
      </c>
      <c r="G80" s="5" t="s">
        <v>133</v>
      </c>
      <c r="H80" s="6">
        <v>90</v>
      </c>
      <c r="I80" s="30">
        <v>100</v>
      </c>
      <c r="J80" s="30">
        <v>100</v>
      </c>
      <c r="K80" s="30">
        <v>100</v>
      </c>
      <c r="L80" s="30">
        <v>100</v>
      </c>
      <c r="M80" s="64">
        <v>0.21</v>
      </c>
      <c r="N80" s="64">
        <v>0.42</v>
      </c>
      <c r="O80" s="8">
        <v>281</v>
      </c>
      <c r="P80" s="5">
        <v>0</v>
      </c>
      <c r="Q80" s="5">
        <v>7.4</v>
      </c>
      <c r="R80" s="6">
        <v>0</v>
      </c>
      <c r="S80" s="6">
        <v>0</v>
      </c>
      <c r="T80" s="9">
        <v>50</v>
      </c>
      <c r="U80" s="10">
        <v>100</v>
      </c>
      <c r="V80" s="10">
        <v>0</v>
      </c>
      <c r="W80" s="9">
        <v>67.150000000000006</v>
      </c>
      <c r="X80" s="10">
        <v>0</v>
      </c>
      <c r="Y80" s="11">
        <v>100</v>
      </c>
      <c r="Z80" s="35">
        <v>100</v>
      </c>
      <c r="AA80" s="12">
        <f>275/400</f>
        <v>0.6875</v>
      </c>
      <c r="AB80" s="4"/>
      <c r="AC80" s="6">
        <v>27</v>
      </c>
      <c r="AD80" s="4"/>
      <c r="AE80" s="57">
        <v>0</v>
      </c>
      <c r="AF80" s="60">
        <v>45</v>
      </c>
      <c r="AG80" s="60">
        <v>100</v>
      </c>
      <c r="AH80" s="65">
        <v>1</v>
      </c>
      <c r="AI80" s="64">
        <v>0.23</v>
      </c>
    </row>
    <row r="81" spans="1:35" ht="15.75" customHeight="1" thickBot="1">
      <c r="A81" s="4">
        <v>78</v>
      </c>
      <c r="B81" s="4">
        <v>1802030</v>
      </c>
      <c r="C81" s="4" t="s">
        <v>116</v>
      </c>
      <c r="D81" s="4">
        <v>1802030018</v>
      </c>
      <c r="E81" s="4">
        <v>1806042014</v>
      </c>
      <c r="F81" s="4" t="s">
        <v>134</v>
      </c>
      <c r="G81" s="5">
        <v>84</v>
      </c>
      <c r="H81" s="6">
        <v>90</v>
      </c>
      <c r="I81" s="30">
        <v>100</v>
      </c>
      <c r="J81" s="30">
        <v>100</v>
      </c>
      <c r="K81" s="30">
        <v>100</v>
      </c>
      <c r="L81" s="30">
        <v>100</v>
      </c>
      <c r="M81" s="64">
        <v>0.27</v>
      </c>
      <c r="N81" s="64">
        <v>0.44</v>
      </c>
      <c r="O81" s="8">
        <v>340</v>
      </c>
      <c r="P81" s="5">
        <v>0</v>
      </c>
      <c r="Q81" s="5">
        <v>20</v>
      </c>
      <c r="R81" s="6">
        <v>0</v>
      </c>
      <c r="S81" s="6">
        <v>0</v>
      </c>
      <c r="T81" s="9">
        <v>66.67</v>
      </c>
      <c r="U81" s="10">
        <v>100</v>
      </c>
      <c r="V81" s="10">
        <v>0</v>
      </c>
      <c r="W81" s="9">
        <v>80.61</v>
      </c>
      <c r="X81" s="10">
        <v>0</v>
      </c>
      <c r="Y81" s="11">
        <v>100</v>
      </c>
      <c r="Z81" s="35">
        <v>63</v>
      </c>
      <c r="AA81" s="12">
        <f>266/386</f>
        <v>0.68911917098445596</v>
      </c>
      <c r="AB81" s="4"/>
      <c r="AC81" s="6">
        <v>30</v>
      </c>
      <c r="AD81" s="4"/>
      <c r="AE81" s="57">
        <v>0</v>
      </c>
      <c r="AF81" s="60">
        <v>43</v>
      </c>
      <c r="AG81" s="60">
        <v>63</v>
      </c>
      <c r="AH81" s="67">
        <v>1</v>
      </c>
      <c r="AI81" s="64">
        <v>0.26</v>
      </c>
    </row>
    <row r="82" spans="1:35" ht="15.75" customHeight="1" thickBot="1">
      <c r="A82" s="4">
        <v>79</v>
      </c>
      <c r="B82" s="4">
        <v>1802030</v>
      </c>
      <c r="C82" s="4" t="s">
        <v>116</v>
      </c>
      <c r="D82" s="4">
        <v>1802030019</v>
      </c>
      <c r="E82" s="4">
        <v>1806042015</v>
      </c>
      <c r="F82" s="4" t="s">
        <v>135</v>
      </c>
      <c r="G82" s="5">
        <v>83</v>
      </c>
      <c r="H82" s="6">
        <v>85</v>
      </c>
      <c r="I82" s="30">
        <v>100</v>
      </c>
      <c r="J82" s="30">
        <v>100</v>
      </c>
      <c r="K82" s="30">
        <v>100</v>
      </c>
      <c r="L82" s="30">
        <v>100</v>
      </c>
      <c r="M82" s="64">
        <v>0.23</v>
      </c>
      <c r="N82" s="64">
        <v>0.5</v>
      </c>
      <c r="O82" s="8">
        <v>427</v>
      </c>
      <c r="P82" s="5">
        <v>100</v>
      </c>
      <c r="Q82" s="5">
        <v>23</v>
      </c>
      <c r="R82" s="6">
        <v>0</v>
      </c>
      <c r="S82" s="6">
        <v>0</v>
      </c>
      <c r="T82" s="9">
        <v>100</v>
      </c>
      <c r="U82" s="10">
        <v>100</v>
      </c>
      <c r="V82" s="10">
        <v>0</v>
      </c>
      <c r="W82" s="9">
        <v>98.73</v>
      </c>
      <c r="X82" s="10">
        <v>0</v>
      </c>
      <c r="Y82" s="11">
        <v>100</v>
      </c>
      <c r="Z82" s="35">
        <v>40</v>
      </c>
      <c r="AA82" s="12">
        <f>330/480</f>
        <v>0.6875</v>
      </c>
      <c r="AB82" s="4"/>
      <c r="AC82" s="6">
        <v>39</v>
      </c>
      <c r="AD82" s="4"/>
      <c r="AE82" s="57">
        <v>0</v>
      </c>
      <c r="AF82" s="60">
        <v>31</v>
      </c>
      <c r="AG82" s="60">
        <v>40</v>
      </c>
      <c r="AH82" s="65">
        <v>1</v>
      </c>
      <c r="AI82" s="64">
        <v>0.24</v>
      </c>
    </row>
    <row r="83" spans="1:35" ht="15.75" customHeight="1" thickBot="1">
      <c r="A83" s="4">
        <v>80</v>
      </c>
      <c r="B83" s="4">
        <v>1802030</v>
      </c>
      <c r="C83" s="4" t="s">
        <v>116</v>
      </c>
      <c r="D83" s="4">
        <v>1802030020</v>
      </c>
      <c r="E83" s="4">
        <v>1806042025</v>
      </c>
      <c r="F83" s="4" t="s">
        <v>136</v>
      </c>
      <c r="G83" s="5">
        <v>81</v>
      </c>
      <c r="H83" s="6">
        <v>90</v>
      </c>
      <c r="I83" s="30">
        <v>100</v>
      </c>
      <c r="J83" s="30">
        <v>100</v>
      </c>
      <c r="K83" s="30">
        <v>100</v>
      </c>
      <c r="L83" s="30">
        <v>100</v>
      </c>
      <c r="M83" s="64">
        <v>0.26</v>
      </c>
      <c r="N83" s="64">
        <v>0.43</v>
      </c>
      <c r="O83" s="8">
        <v>225</v>
      </c>
      <c r="P83" s="5">
        <v>0</v>
      </c>
      <c r="Q83" s="5">
        <v>21</v>
      </c>
      <c r="R83" s="6">
        <v>0</v>
      </c>
      <c r="S83" s="6">
        <v>0</v>
      </c>
      <c r="T83" s="9">
        <v>100</v>
      </c>
      <c r="U83" s="10">
        <v>100</v>
      </c>
      <c r="V83" s="10">
        <v>0</v>
      </c>
      <c r="W83" s="9">
        <v>74.17</v>
      </c>
      <c r="X83" s="10">
        <v>0</v>
      </c>
      <c r="Y83" s="11">
        <v>100</v>
      </c>
      <c r="Z83" s="35">
        <v>100</v>
      </c>
      <c r="AA83" s="12">
        <f>215/312</f>
        <v>0.68910256410256399</v>
      </c>
      <c r="AB83" s="4"/>
      <c r="AC83" s="6">
        <v>28</v>
      </c>
      <c r="AD83" s="4"/>
      <c r="AE83" s="57">
        <v>0</v>
      </c>
      <c r="AF83" s="60">
        <v>44</v>
      </c>
      <c r="AG83" s="60">
        <v>100</v>
      </c>
      <c r="AH83" s="65">
        <v>1</v>
      </c>
      <c r="AI83" s="64">
        <v>0.23</v>
      </c>
    </row>
    <row r="84" spans="1:35" ht="15.75" customHeight="1" thickBot="1">
      <c r="A84" s="4">
        <v>81</v>
      </c>
      <c r="B84" s="4">
        <v>1802030</v>
      </c>
      <c r="C84" s="4" t="s">
        <v>116</v>
      </c>
      <c r="D84" s="4">
        <v>1802030021</v>
      </c>
      <c r="E84" s="4">
        <v>1806042026</v>
      </c>
      <c r="F84" s="4" t="s">
        <v>137</v>
      </c>
      <c r="G84" s="5">
        <v>82</v>
      </c>
      <c r="H84" s="6">
        <v>90</v>
      </c>
      <c r="I84" s="30">
        <v>100</v>
      </c>
      <c r="J84" s="30">
        <v>100</v>
      </c>
      <c r="K84" s="30">
        <v>100</v>
      </c>
      <c r="L84" s="30">
        <v>100</v>
      </c>
      <c r="M84" s="64">
        <v>0.24</v>
      </c>
      <c r="N84" s="64">
        <v>0.42</v>
      </c>
      <c r="O84" s="8">
        <v>221</v>
      </c>
      <c r="P84" s="5">
        <v>0</v>
      </c>
      <c r="Q84" s="5">
        <v>22.2</v>
      </c>
      <c r="R84" s="6">
        <v>0</v>
      </c>
      <c r="S84" s="6">
        <v>0</v>
      </c>
      <c r="T84" s="9">
        <v>90</v>
      </c>
      <c r="U84" s="10">
        <v>100</v>
      </c>
      <c r="V84" s="10">
        <v>0</v>
      </c>
      <c r="W84" s="9">
        <v>95.12</v>
      </c>
      <c r="X84" s="10">
        <v>0</v>
      </c>
      <c r="Y84" s="11">
        <v>100</v>
      </c>
      <c r="Z84" s="35">
        <v>100</v>
      </c>
      <c r="AA84" s="12">
        <f>281/407</f>
        <v>0.69041769041768997</v>
      </c>
      <c r="AB84" s="4"/>
      <c r="AC84" s="6">
        <v>27</v>
      </c>
      <c r="AD84" s="4"/>
      <c r="AE84" s="57">
        <v>0</v>
      </c>
      <c r="AF84" s="60">
        <v>71</v>
      </c>
      <c r="AG84" s="60">
        <v>100</v>
      </c>
      <c r="AH84" s="65">
        <v>1</v>
      </c>
      <c r="AI84" s="64">
        <v>0.21</v>
      </c>
    </row>
    <row r="85" spans="1:35" ht="15.75" customHeight="1" thickBot="1">
      <c r="A85" s="4">
        <v>82</v>
      </c>
      <c r="B85" s="4">
        <v>1802030</v>
      </c>
      <c r="C85" s="4" t="s">
        <v>116</v>
      </c>
      <c r="D85" s="4">
        <v>1802030022</v>
      </c>
      <c r="E85" s="4">
        <v>1806042027</v>
      </c>
      <c r="F85" s="4" t="s">
        <v>138</v>
      </c>
      <c r="G85" s="5" t="s">
        <v>110</v>
      </c>
      <c r="H85" s="6">
        <v>85</v>
      </c>
      <c r="I85" s="30">
        <v>100</v>
      </c>
      <c r="J85" s="30">
        <v>100</v>
      </c>
      <c r="K85" s="30">
        <v>100</v>
      </c>
      <c r="L85" s="30">
        <v>100</v>
      </c>
      <c r="M85" s="64">
        <v>0.23</v>
      </c>
      <c r="N85" s="64">
        <v>0.41</v>
      </c>
      <c r="O85" s="8">
        <v>182</v>
      </c>
      <c r="P85" s="5">
        <v>0</v>
      </c>
      <c r="Q85" s="5">
        <v>19</v>
      </c>
      <c r="R85" s="6">
        <v>0</v>
      </c>
      <c r="S85" s="6">
        <v>0</v>
      </c>
      <c r="T85" s="9">
        <v>100</v>
      </c>
      <c r="U85" s="10">
        <v>100</v>
      </c>
      <c r="V85" s="10">
        <v>0</v>
      </c>
      <c r="W85" s="9">
        <v>54.17</v>
      </c>
      <c r="X85" s="10">
        <v>0</v>
      </c>
      <c r="Y85" s="11">
        <v>88.9</v>
      </c>
      <c r="Z85" s="35">
        <v>100</v>
      </c>
      <c r="AA85" s="12">
        <f>286/415</f>
        <v>0.68915662650602405</v>
      </c>
      <c r="AB85" s="4"/>
      <c r="AC85" s="6">
        <v>21</v>
      </c>
      <c r="AD85" s="4"/>
      <c r="AE85" s="57">
        <v>0</v>
      </c>
      <c r="AF85" s="60">
        <v>60</v>
      </c>
      <c r="AG85" s="60">
        <v>100</v>
      </c>
      <c r="AH85" s="65">
        <v>1</v>
      </c>
      <c r="AI85" s="64">
        <v>0.24</v>
      </c>
    </row>
    <row r="86" spans="1:35" ht="15.75" customHeight="1" thickBot="1">
      <c r="A86" s="4">
        <v>83</v>
      </c>
      <c r="B86" s="4">
        <v>1802030</v>
      </c>
      <c r="C86" s="4" t="s">
        <v>116</v>
      </c>
      <c r="D86" s="4">
        <v>1802030025</v>
      </c>
      <c r="E86" s="4">
        <v>1806042028</v>
      </c>
      <c r="F86" s="4" t="s">
        <v>139</v>
      </c>
      <c r="G86" s="5" t="s">
        <v>140</v>
      </c>
      <c r="H86" s="6">
        <v>90</v>
      </c>
      <c r="I86" s="30">
        <v>100</v>
      </c>
      <c r="J86" s="30">
        <v>100</v>
      </c>
      <c r="K86" s="30">
        <v>100</v>
      </c>
      <c r="L86" s="30">
        <v>100</v>
      </c>
      <c r="M86" s="64">
        <v>0.21</v>
      </c>
      <c r="N86" s="64">
        <v>0.49</v>
      </c>
      <c r="O86" s="8">
        <v>224</v>
      </c>
      <c r="P86" s="5">
        <v>0</v>
      </c>
      <c r="Q86" s="5">
        <v>8.57</v>
      </c>
      <c r="R86" s="6">
        <v>0</v>
      </c>
      <c r="S86" s="6">
        <v>0</v>
      </c>
      <c r="T86" s="9">
        <v>100</v>
      </c>
      <c r="U86" s="10">
        <v>100</v>
      </c>
      <c r="V86" s="10">
        <v>0</v>
      </c>
      <c r="W86" s="9">
        <v>92.16</v>
      </c>
      <c r="X86" s="10">
        <v>0</v>
      </c>
      <c r="Y86" s="11">
        <v>100</v>
      </c>
      <c r="Z86" s="35">
        <v>65</v>
      </c>
      <c r="AA86" s="12">
        <f>203/295</f>
        <v>0.68813559322033901</v>
      </c>
      <c r="AB86" s="4"/>
      <c r="AC86" s="6">
        <v>35</v>
      </c>
      <c r="AD86" s="4"/>
      <c r="AE86" s="57">
        <v>0</v>
      </c>
      <c r="AF86" s="60">
        <v>35</v>
      </c>
      <c r="AG86" s="60">
        <v>65</v>
      </c>
      <c r="AH86" s="65">
        <v>1</v>
      </c>
      <c r="AI86" s="64">
        <v>0.23</v>
      </c>
    </row>
    <row r="87" spans="1:35" ht="15.75" customHeight="1" thickBot="1">
      <c r="A87" s="4">
        <v>84</v>
      </c>
      <c r="B87" s="4">
        <v>1802030</v>
      </c>
      <c r="C87" s="4" t="s">
        <v>116</v>
      </c>
      <c r="D87" s="4">
        <v>1802030023</v>
      </c>
      <c r="E87" s="4">
        <v>1806042029</v>
      </c>
      <c r="F87" s="4" t="s">
        <v>141</v>
      </c>
      <c r="G87" s="5">
        <v>75</v>
      </c>
      <c r="H87" s="6">
        <v>85</v>
      </c>
      <c r="I87" s="30">
        <v>100</v>
      </c>
      <c r="J87" s="30">
        <v>100</v>
      </c>
      <c r="K87" s="30">
        <v>100</v>
      </c>
      <c r="L87" s="30">
        <v>100</v>
      </c>
      <c r="M87" s="64">
        <v>0.24</v>
      </c>
      <c r="N87" s="64">
        <v>0.43</v>
      </c>
      <c r="O87" s="8">
        <v>157</v>
      </c>
      <c r="P87" s="5">
        <v>0</v>
      </c>
      <c r="Q87" s="5">
        <v>30</v>
      </c>
      <c r="R87" s="6">
        <v>0</v>
      </c>
      <c r="S87" s="6">
        <v>0</v>
      </c>
      <c r="T87" s="9">
        <v>50</v>
      </c>
      <c r="U87" s="10">
        <v>100</v>
      </c>
      <c r="V87" s="10">
        <v>0</v>
      </c>
      <c r="W87" s="9">
        <v>83.33</v>
      </c>
      <c r="X87" s="10">
        <v>0</v>
      </c>
      <c r="Y87" s="11">
        <v>100</v>
      </c>
      <c r="Z87" s="35">
        <v>100</v>
      </c>
      <c r="AA87" s="12">
        <f>342/497</f>
        <v>0.68812877263581496</v>
      </c>
      <c r="AB87" s="4"/>
      <c r="AC87" s="6">
        <v>23</v>
      </c>
      <c r="AD87" s="4"/>
      <c r="AE87" s="57">
        <v>0</v>
      </c>
      <c r="AF87" s="60">
        <v>62</v>
      </c>
      <c r="AG87" s="60">
        <v>100</v>
      </c>
      <c r="AH87" s="65">
        <v>1</v>
      </c>
      <c r="AI87" s="64">
        <v>0.27</v>
      </c>
    </row>
    <row r="88" spans="1:35" ht="15.75" customHeight="1" thickBot="1">
      <c r="A88" s="4">
        <v>85</v>
      </c>
      <c r="B88" s="4">
        <v>1802030</v>
      </c>
      <c r="C88" s="4" t="s">
        <v>116</v>
      </c>
      <c r="D88" s="4">
        <v>1802030024</v>
      </c>
      <c r="E88" s="4">
        <v>1806042030</v>
      </c>
      <c r="F88" s="4" t="s">
        <v>142</v>
      </c>
      <c r="G88" s="5">
        <v>81</v>
      </c>
      <c r="H88" s="6">
        <v>90</v>
      </c>
      <c r="I88" s="30">
        <v>100</v>
      </c>
      <c r="J88" s="30">
        <v>100</v>
      </c>
      <c r="K88" s="30">
        <v>100</v>
      </c>
      <c r="L88" s="30">
        <v>100</v>
      </c>
      <c r="M88" s="64">
        <v>0.23</v>
      </c>
      <c r="N88" s="64">
        <v>0.44</v>
      </c>
      <c r="O88" s="8">
        <v>132</v>
      </c>
      <c r="P88" s="5">
        <v>0</v>
      </c>
      <c r="Q88" s="5">
        <v>13.6</v>
      </c>
      <c r="R88" s="6">
        <v>0</v>
      </c>
      <c r="S88" s="6">
        <v>0</v>
      </c>
      <c r="T88" s="9">
        <v>60</v>
      </c>
      <c r="U88" s="10">
        <v>100</v>
      </c>
      <c r="V88" s="10"/>
      <c r="W88" s="9">
        <v>83.67</v>
      </c>
      <c r="X88" s="10">
        <v>0</v>
      </c>
      <c r="Y88" s="11">
        <v>100</v>
      </c>
      <c r="Z88" s="35">
        <v>100</v>
      </c>
      <c r="AA88" s="12">
        <f>197/286</f>
        <v>0.68881118881118897</v>
      </c>
      <c r="AB88" s="4"/>
      <c r="AC88" s="6">
        <v>22</v>
      </c>
      <c r="AD88" s="4"/>
      <c r="AE88" s="57">
        <v>0</v>
      </c>
      <c r="AF88" s="60">
        <v>33</v>
      </c>
      <c r="AG88" s="60">
        <v>100</v>
      </c>
      <c r="AH88" s="67">
        <v>1</v>
      </c>
      <c r="AI88" s="64">
        <v>0.21</v>
      </c>
    </row>
    <row r="89" spans="1:35" ht="15.75" customHeight="1" thickBot="1">
      <c r="A89" s="4">
        <v>86</v>
      </c>
      <c r="B89" s="4">
        <v>1802110</v>
      </c>
      <c r="C89" s="4" t="s">
        <v>143</v>
      </c>
      <c r="D89" s="4">
        <v>1802110001</v>
      </c>
      <c r="E89" s="4">
        <v>1806092001</v>
      </c>
      <c r="F89" s="4" t="s">
        <v>144</v>
      </c>
      <c r="G89" s="5">
        <v>50</v>
      </c>
      <c r="H89" s="6">
        <v>85</v>
      </c>
      <c r="I89" s="30">
        <v>100</v>
      </c>
      <c r="J89" s="30">
        <v>100</v>
      </c>
      <c r="K89" s="30">
        <v>100</v>
      </c>
      <c r="L89" s="30">
        <v>100</v>
      </c>
      <c r="M89" s="64">
        <v>0.27</v>
      </c>
      <c r="N89" s="64">
        <v>0.41</v>
      </c>
      <c r="O89" s="8">
        <v>152</v>
      </c>
      <c r="P89" s="5">
        <v>0</v>
      </c>
      <c r="Q89" s="5">
        <v>66.67</v>
      </c>
      <c r="R89" s="6">
        <v>0</v>
      </c>
      <c r="S89" s="6">
        <v>0</v>
      </c>
      <c r="T89" s="14">
        <v>67.3</v>
      </c>
      <c r="U89" s="14">
        <v>100</v>
      </c>
      <c r="V89" s="14">
        <v>0</v>
      </c>
      <c r="W89" s="14">
        <v>80.5</v>
      </c>
      <c r="X89" s="14">
        <v>0</v>
      </c>
      <c r="Y89" s="11">
        <v>22.2</v>
      </c>
      <c r="Z89" s="36">
        <v>98.11</v>
      </c>
      <c r="AA89" s="12">
        <f>18/159</f>
        <v>0.113207547169811</v>
      </c>
      <c r="AB89" s="4"/>
      <c r="AC89" s="6">
        <v>33.33</v>
      </c>
      <c r="AD89" s="4"/>
      <c r="AE89" s="57">
        <v>0</v>
      </c>
      <c r="AF89" s="62">
        <v>90</v>
      </c>
      <c r="AG89" s="60">
        <v>98.11</v>
      </c>
      <c r="AH89" s="65">
        <v>1</v>
      </c>
      <c r="AI89" s="64">
        <v>0.27</v>
      </c>
    </row>
    <row r="90" spans="1:35" ht="15.75" customHeight="1" thickBot="1">
      <c r="A90" s="4">
        <v>87</v>
      </c>
      <c r="B90" s="4">
        <v>1802110</v>
      </c>
      <c r="C90" s="4" t="s">
        <v>143</v>
      </c>
      <c r="D90" s="4">
        <v>1802110002</v>
      </c>
      <c r="E90" s="4">
        <v>1806092002</v>
      </c>
      <c r="F90" s="4" t="s">
        <v>145</v>
      </c>
      <c r="G90" s="5">
        <v>65</v>
      </c>
      <c r="H90" s="6">
        <v>85</v>
      </c>
      <c r="I90" s="30">
        <v>100</v>
      </c>
      <c r="J90" s="30">
        <v>100</v>
      </c>
      <c r="K90" s="30">
        <v>100</v>
      </c>
      <c r="L90" s="30">
        <v>100</v>
      </c>
      <c r="M90" s="64">
        <v>0.21</v>
      </c>
      <c r="N90" s="64">
        <v>0.49</v>
      </c>
      <c r="O90" s="8">
        <v>183</v>
      </c>
      <c r="P90" s="5">
        <v>0</v>
      </c>
      <c r="Q90" s="5">
        <v>29.41</v>
      </c>
      <c r="R90" s="6">
        <v>0</v>
      </c>
      <c r="S90" s="6">
        <v>0</v>
      </c>
      <c r="T90" s="14">
        <v>66</v>
      </c>
      <c r="U90" s="14">
        <v>100</v>
      </c>
      <c r="V90" s="14">
        <v>0</v>
      </c>
      <c r="W90" s="14">
        <v>88.3</v>
      </c>
      <c r="X90" s="14">
        <v>0</v>
      </c>
      <c r="Y90" s="11">
        <v>18.2</v>
      </c>
      <c r="Z90" s="37">
        <v>85.37</v>
      </c>
      <c r="AA90" s="12">
        <v>6.5000000000000002E-2</v>
      </c>
      <c r="AB90" s="4"/>
      <c r="AC90" s="6">
        <v>80</v>
      </c>
      <c r="AD90" s="4"/>
      <c r="AE90" s="57">
        <v>0</v>
      </c>
      <c r="AF90" s="62">
        <v>95</v>
      </c>
      <c r="AG90" s="60">
        <v>85.37</v>
      </c>
      <c r="AH90" s="65">
        <v>1</v>
      </c>
      <c r="AI90" s="64">
        <v>0.23</v>
      </c>
    </row>
    <row r="91" spans="1:35" ht="15.75" customHeight="1" thickBot="1">
      <c r="A91" s="4">
        <v>88</v>
      </c>
      <c r="B91" s="4">
        <v>1802110</v>
      </c>
      <c r="C91" s="4" t="s">
        <v>143</v>
      </c>
      <c r="D91" s="4">
        <v>1802110022</v>
      </c>
      <c r="E91" s="4">
        <v>1806092003</v>
      </c>
      <c r="F91" s="4" t="s">
        <v>146</v>
      </c>
      <c r="G91" s="5">
        <v>79</v>
      </c>
      <c r="H91" s="6">
        <v>90</v>
      </c>
      <c r="I91" s="30">
        <v>100</v>
      </c>
      <c r="J91" s="30">
        <v>100</v>
      </c>
      <c r="K91" s="30">
        <v>100</v>
      </c>
      <c r="L91" s="30">
        <v>100</v>
      </c>
      <c r="M91" s="64">
        <v>0.27</v>
      </c>
      <c r="N91" s="64">
        <v>0.45</v>
      </c>
      <c r="O91" s="8">
        <v>294</v>
      </c>
      <c r="P91" s="5">
        <v>0</v>
      </c>
      <c r="Q91" s="5">
        <v>28.57</v>
      </c>
      <c r="R91" s="6">
        <v>1.2</v>
      </c>
      <c r="S91" s="6">
        <v>0</v>
      </c>
      <c r="T91" s="14">
        <v>87.3</v>
      </c>
      <c r="U91" s="14">
        <v>100</v>
      </c>
      <c r="V91" s="14">
        <v>0</v>
      </c>
      <c r="W91" s="14">
        <v>84.3</v>
      </c>
      <c r="X91" s="14">
        <v>0</v>
      </c>
      <c r="Y91" s="11">
        <v>66.7</v>
      </c>
      <c r="Z91" s="37">
        <v>85.96</v>
      </c>
      <c r="AA91" s="12">
        <v>5.4399999999999997E-2</v>
      </c>
      <c r="AB91" s="4"/>
      <c r="AC91" s="6">
        <v>86.95</v>
      </c>
      <c r="AD91" s="4"/>
      <c r="AE91" s="57">
        <v>0</v>
      </c>
      <c r="AF91" s="62">
        <v>84</v>
      </c>
      <c r="AG91" s="60">
        <v>85.96</v>
      </c>
      <c r="AH91" s="65">
        <v>1</v>
      </c>
      <c r="AI91" s="64">
        <v>0.26</v>
      </c>
    </row>
    <row r="92" spans="1:35" ht="15.75" customHeight="1">
      <c r="A92" s="4">
        <v>89</v>
      </c>
      <c r="B92" s="4">
        <v>1802110</v>
      </c>
      <c r="C92" s="4" t="s">
        <v>143</v>
      </c>
      <c r="D92" s="4">
        <v>1802110021</v>
      </c>
      <c r="E92" s="4">
        <v>1806092004</v>
      </c>
      <c r="F92" s="4" t="s">
        <v>147</v>
      </c>
      <c r="G92" s="5">
        <v>77</v>
      </c>
      <c r="H92" s="6">
        <v>90</v>
      </c>
      <c r="I92" s="30">
        <v>100</v>
      </c>
      <c r="J92" s="30">
        <v>100</v>
      </c>
      <c r="K92" s="30">
        <v>100</v>
      </c>
      <c r="L92" s="30">
        <v>100</v>
      </c>
      <c r="M92" s="64">
        <v>0.23</v>
      </c>
      <c r="N92" s="64">
        <v>0.42</v>
      </c>
      <c r="O92" s="8">
        <v>126</v>
      </c>
      <c r="P92" s="5">
        <v>0</v>
      </c>
      <c r="Q92" s="5">
        <v>33.33</v>
      </c>
      <c r="R92" s="6">
        <v>1.1000000000000001</v>
      </c>
      <c r="S92" s="6">
        <v>0</v>
      </c>
      <c r="T92" s="14">
        <v>85.5</v>
      </c>
      <c r="U92" s="14">
        <v>100</v>
      </c>
      <c r="V92" s="14">
        <v>0</v>
      </c>
      <c r="W92" s="14">
        <v>79.400000000000006</v>
      </c>
      <c r="X92" s="14">
        <v>0</v>
      </c>
      <c r="Y92" s="11">
        <v>63.6</v>
      </c>
      <c r="Z92" s="38">
        <v>100</v>
      </c>
      <c r="AA92" s="12">
        <v>8.3699999999999997E-2</v>
      </c>
      <c r="AB92" s="4"/>
      <c r="AC92" s="6">
        <v>26.66</v>
      </c>
      <c r="AD92" s="4"/>
      <c r="AE92" s="57">
        <v>0</v>
      </c>
      <c r="AF92" s="62">
        <v>44</v>
      </c>
      <c r="AG92" s="60">
        <v>100</v>
      </c>
      <c r="AH92" s="67">
        <v>1</v>
      </c>
      <c r="AI92" s="64">
        <v>0.24</v>
      </c>
    </row>
    <row r="93" spans="1:35" ht="15.75" customHeight="1" thickBot="1">
      <c r="A93" s="4">
        <v>90</v>
      </c>
      <c r="B93" s="4">
        <v>1802110</v>
      </c>
      <c r="C93" s="4" t="s">
        <v>143</v>
      </c>
      <c r="D93" s="4">
        <v>1802110023</v>
      </c>
      <c r="E93" s="4">
        <v>1806092005</v>
      </c>
      <c r="F93" s="4" t="s">
        <v>148</v>
      </c>
      <c r="G93" s="5">
        <v>58</v>
      </c>
      <c r="H93" s="6">
        <v>90</v>
      </c>
      <c r="I93" s="30">
        <v>100</v>
      </c>
      <c r="J93" s="30">
        <v>100</v>
      </c>
      <c r="K93" s="30">
        <v>100</v>
      </c>
      <c r="L93" s="30">
        <v>100</v>
      </c>
      <c r="M93" s="64">
        <v>0.26</v>
      </c>
      <c r="N93" s="64">
        <v>0.44</v>
      </c>
      <c r="O93" s="8">
        <v>167</v>
      </c>
      <c r="P93" s="5">
        <v>0</v>
      </c>
      <c r="Q93" s="5">
        <v>0</v>
      </c>
      <c r="R93" s="6">
        <v>0</v>
      </c>
      <c r="S93" s="6">
        <v>0</v>
      </c>
      <c r="T93" s="14">
        <v>76.900000000000006</v>
      </c>
      <c r="U93" s="14">
        <v>100</v>
      </c>
      <c r="V93" s="14">
        <v>0</v>
      </c>
      <c r="W93" s="14">
        <v>79.8</v>
      </c>
      <c r="X93" s="14">
        <v>0</v>
      </c>
      <c r="Y93" s="11">
        <v>0</v>
      </c>
      <c r="Z93" s="38">
        <v>100</v>
      </c>
      <c r="AA93" s="12">
        <v>4.2999999999999997E-2</v>
      </c>
      <c r="AB93" s="4"/>
      <c r="AC93" s="6">
        <v>14.7</v>
      </c>
      <c r="AD93" s="4"/>
      <c r="AE93" s="57">
        <v>0</v>
      </c>
      <c r="AF93" s="62">
        <v>42</v>
      </c>
      <c r="AG93" s="60">
        <v>100</v>
      </c>
      <c r="AH93" s="65">
        <v>1</v>
      </c>
      <c r="AI93" s="64">
        <v>0.23</v>
      </c>
    </row>
    <row r="94" spans="1:35" ht="15.75" customHeight="1" thickBot="1">
      <c r="A94" s="4">
        <v>91</v>
      </c>
      <c r="B94" s="4">
        <v>1802110</v>
      </c>
      <c r="C94" s="4" t="s">
        <v>143</v>
      </c>
      <c r="D94" s="4">
        <v>1802110019</v>
      </c>
      <c r="E94" s="4">
        <v>1806092006</v>
      </c>
      <c r="F94" s="4" t="s">
        <v>149</v>
      </c>
      <c r="G94" s="5">
        <v>43</v>
      </c>
      <c r="H94" s="6">
        <v>90</v>
      </c>
      <c r="I94" s="30">
        <v>100</v>
      </c>
      <c r="J94" s="30">
        <v>100</v>
      </c>
      <c r="K94" s="30">
        <v>100</v>
      </c>
      <c r="L94" s="30">
        <v>100</v>
      </c>
      <c r="M94" s="64">
        <v>0.24</v>
      </c>
      <c r="N94" s="64">
        <v>0.47</v>
      </c>
      <c r="O94" s="8">
        <v>60</v>
      </c>
      <c r="P94" s="5">
        <v>0</v>
      </c>
      <c r="Q94" s="5">
        <v>20</v>
      </c>
      <c r="R94" s="6">
        <v>0</v>
      </c>
      <c r="S94" s="6">
        <v>0</v>
      </c>
      <c r="T94" s="14">
        <v>77.7</v>
      </c>
      <c r="U94" s="14">
        <v>100</v>
      </c>
      <c r="V94" s="14">
        <v>0</v>
      </c>
      <c r="W94" s="14">
        <v>95</v>
      </c>
      <c r="X94" s="14">
        <v>0</v>
      </c>
      <c r="Y94" s="11">
        <v>0</v>
      </c>
      <c r="Z94" s="37">
        <v>47.67</v>
      </c>
      <c r="AA94" s="12">
        <v>0.1515</v>
      </c>
      <c r="AB94" s="4"/>
      <c r="AC94" s="6">
        <v>14.28</v>
      </c>
      <c r="AD94" s="4"/>
      <c r="AE94" s="57">
        <v>0</v>
      </c>
      <c r="AF94" s="62">
        <v>86</v>
      </c>
      <c r="AG94" s="60">
        <v>47.67</v>
      </c>
      <c r="AH94" s="65">
        <v>1</v>
      </c>
      <c r="AI94" s="64">
        <v>0.21</v>
      </c>
    </row>
    <row r="95" spans="1:35" ht="15.75" customHeight="1" thickBot="1">
      <c r="A95" s="4">
        <v>92</v>
      </c>
      <c r="B95" s="4">
        <v>1802110</v>
      </c>
      <c r="C95" s="4" t="s">
        <v>143</v>
      </c>
      <c r="D95" s="4">
        <v>1802110015</v>
      </c>
      <c r="E95" s="4">
        <v>1806092007</v>
      </c>
      <c r="F95" s="4" t="s">
        <v>150</v>
      </c>
      <c r="G95" s="5">
        <v>80</v>
      </c>
      <c r="H95" s="6">
        <v>91</v>
      </c>
      <c r="I95" s="30">
        <v>100</v>
      </c>
      <c r="J95" s="30">
        <v>100</v>
      </c>
      <c r="K95" s="30">
        <v>100</v>
      </c>
      <c r="L95" s="30">
        <v>100</v>
      </c>
      <c r="M95" s="64">
        <v>0.23</v>
      </c>
      <c r="N95" s="64">
        <v>0.44</v>
      </c>
      <c r="O95" s="8">
        <v>149</v>
      </c>
      <c r="P95" s="5">
        <v>0</v>
      </c>
      <c r="Q95" s="5">
        <v>16.670000000000002</v>
      </c>
      <c r="R95" s="6">
        <v>2.2999999999999998</v>
      </c>
      <c r="S95" s="6">
        <v>0</v>
      </c>
      <c r="T95" s="14">
        <v>79.7</v>
      </c>
      <c r="U95" s="14">
        <v>100</v>
      </c>
      <c r="V95" s="14">
        <v>0</v>
      </c>
      <c r="W95" s="14">
        <v>87.3</v>
      </c>
      <c r="X95" s="14">
        <v>0</v>
      </c>
      <c r="Y95" s="11">
        <v>8.3000000000000007</v>
      </c>
      <c r="Z95" s="37">
        <v>62</v>
      </c>
      <c r="AA95" s="12">
        <v>7.0400000000000004E-2</v>
      </c>
      <c r="AB95" s="4"/>
      <c r="AC95" s="6">
        <v>90.9</v>
      </c>
      <c r="AD95" s="4"/>
      <c r="AE95" s="57">
        <v>0</v>
      </c>
      <c r="AF95" s="62">
        <v>49</v>
      </c>
      <c r="AG95" s="60">
        <v>62</v>
      </c>
      <c r="AH95" s="65">
        <v>1</v>
      </c>
      <c r="AI95" s="64">
        <v>0.26</v>
      </c>
    </row>
    <row r="96" spans="1:35" ht="15.75" customHeight="1" thickBot="1">
      <c r="A96" s="4">
        <v>93</v>
      </c>
      <c r="B96" s="4">
        <v>1802110</v>
      </c>
      <c r="C96" s="4" t="s">
        <v>143</v>
      </c>
      <c r="D96" s="4">
        <v>1802110012</v>
      </c>
      <c r="E96" s="4">
        <v>1806092008</v>
      </c>
      <c r="F96" s="4" t="s">
        <v>151</v>
      </c>
      <c r="G96" s="5">
        <v>80</v>
      </c>
      <c r="H96" s="6">
        <v>90</v>
      </c>
      <c r="I96" s="30">
        <v>100</v>
      </c>
      <c r="J96" s="30">
        <v>100</v>
      </c>
      <c r="K96" s="30">
        <v>100</v>
      </c>
      <c r="L96" s="30">
        <v>100</v>
      </c>
      <c r="M96" s="64">
        <v>0.21</v>
      </c>
      <c r="N96" s="64">
        <v>0.41</v>
      </c>
      <c r="O96" s="8">
        <v>108</v>
      </c>
      <c r="P96" s="5">
        <v>0</v>
      </c>
      <c r="Q96" s="5">
        <v>20</v>
      </c>
      <c r="R96" s="6">
        <v>0</v>
      </c>
      <c r="S96" s="6">
        <v>0</v>
      </c>
      <c r="T96" s="14">
        <v>85.9</v>
      </c>
      <c r="U96" s="14">
        <v>100</v>
      </c>
      <c r="V96" s="14">
        <v>0</v>
      </c>
      <c r="W96" s="14">
        <v>95.4</v>
      </c>
      <c r="X96" s="14">
        <v>0</v>
      </c>
      <c r="Y96" s="11">
        <v>44.4</v>
      </c>
      <c r="Z96" s="37">
        <v>71.05</v>
      </c>
      <c r="AA96" s="12">
        <v>6.2799999999999995E-2</v>
      </c>
      <c r="AB96" s="4"/>
      <c r="AC96" s="6">
        <v>70</v>
      </c>
      <c r="AD96" s="4"/>
      <c r="AE96" s="57">
        <v>0</v>
      </c>
      <c r="AF96" s="62">
        <v>24</v>
      </c>
      <c r="AG96" s="60">
        <v>71.05</v>
      </c>
      <c r="AH96" s="65">
        <v>1</v>
      </c>
      <c r="AI96" s="64">
        <v>0.24</v>
      </c>
    </row>
    <row r="97" spans="1:35" ht="15.75" customHeight="1" thickBot="1">
      <c r="A97" s="4">
        <v>94</v>
      </c>
      <c r="B97" s="4">
        <v>1802110</v>
      </c>
      <c r="C97" s="4" t="s">
        <v>143</v>
      </c>
      <c r="D97" s="4">
        <v>1802110013</v>
      </c>
      <c r="E97" s="4">
        <v>1806092009</v>
      </c>
      <c r="F97" s="4" t="s">
        <v>152</v>
      </c>
      <c r="G97" s="5">
        <v>78</v>
      </c>
      <c r="H97" s="6">
        <v>92</v>
      </c>
      <c r="I97" s="30">
        <v>100</v>
      </c>
      <c r="J97" s="30">
        <v>100</v>
      </c>
      <c r="K97" s="30">
        <v>100</v>
      </c>
      <c r="L97" s="30">
        <v>100</v>
      </c>
      <c r="M97" s="64">
        <v>0.26</v>
      </c>
      <c r="N97" s="64">
        <v>0.49</v>
      </c>
      <c r="O97" s="8">
        <v>271</v>
      </c>
      <c r="P97" s="5">
        <v>0</v>
      </c>
      <c r="Q97" s="5">
        <v>36.36</v>
      </c>
      <c r="R97" s="6">
        <v>2.1</v>
      </c>
      <c r="S97" s="6">
        <v>0</v>
      </c>
      <c r="T97" s="14">
        <v>80.5</v>
      </c>
      <c r="U97" s="14">
        <v>100</v>
      </c>
      <c r="V97" s="14">
        <v>0</v>
      </c>
      <c r="W97" s="14">
        <v>80.3</v>
      </c>
      <c r="X97" s="14">
        <v>0</v>
      </c>
      <c r="Y97" s="11">
        <v>58.3</v>
      </c>
      <c r="Z97" s="37">
        <v>25.16</v>
      </c>
      <c r="AA97" s="12">
        <v>3.7900000000000003E-2</v>
      </c>
      <c r="AB97" s="4"/>
      <c r="AC97" s="6">
        <v>75</v>
      </c>
      <c r="AD97" s="4"/>
      <c r="AE97" s="57">
        <v>0</v>
      </c>
      <c r="AF97" s="62">
        <v>59</v>
      </c>
      <c r="AG97" s="60">
        <v>25.16</v>
      </c>
      <c r="AH97" s="65">
        <v>1</v>
      </c>
      <c r="AI97" s="64">
        <v>0.23</v>
      </c>
    </row>
    <row r="98" spans="1:35" ht="15.75" customHeight="1" thickBot="1">
      <c r="A98" s="4">
        <v>95</v>
      </c>
      <c r="B98" s="4">
        <v>1802110</v>
      </c>
      <c r="C98" s="4" t="s">
        <v>143</v>
      </c>
      <c r="D98" s="4">
        <v>1802110014</v>
      </c>
      <c r="E98" s="4">
        <v>1806092010</v>
      </c>
      <c r="F98" s="4" t="s">
        <v>153</v>
      </c>
      <c r="G98" s="5">
        <v>65</v>
      </c>
      <c r="H98" s="6">
        <v>90</v>
      </c>
      <c r="I98" s="30">
        <v>100</v>
      </c>
      <c r="J98" s="30">
        <v>100</v>
      </c>
      <c r="K98" s="30">
        <v>100</v>
      </c>
      <c r="L98" s="30">
        <v>100</v>
      </c>
      <c r="M98" s="64">
        <v>0.24</v>
      </c>
      <c r="N98" s="64">
        <v>0.44</v>
      </c>
      <c r="O98" s="8">
        <v>116</v>
      </c>
      <c r="P98" s="5">
        <v>0</v>
      </c>
      <c r="Q98" s="5">
        <v>100</v>
      </c>
      <c r="R98" s="6">
        <v>0</v>
      </c>
      <c r="S98" s="6">
        <v>0</v>
      </c>
      <c r="T98" s="14">
        <v>79.900000000000006</v>
      </c>
      <c r="U98" s="14">
        <v>100</v>
      </c>
      <c r="V98" s="14">
        <v>0</v>
      </c>
      <c r="W98" s="14">
        <v>78.900000000000006</v>
      </c>
      <c r="X98" s="14">
        <v>0</v>
      </c>
      <c r="Y98" s="11">
        <v>72.7</v>
      </c>
      <c r="Z98" s="37">
        <v>52.86</v>
      </c>
      <c r="AA98" s="12">
        <v>9.4700000000000006E-2</v>
      </c>
      <c r="AB98" s="4"/>
      <c r="AC98" s="6">
        <v>18.5</v>
      </c>
      <c r="AD98" s="4"/>
      <c r="AE98" s="57">
        <v>0</v>
      </c>
      <c r="AF98" s="62">
        <v>70</v>
      </c>
      <c r="AG98" s="60">
        <v>52.86</v>
      </c>
      <c r="AH98" s="65">
        <v>1</v>
      </c>
      <c r="AI98" s="64">
        <v>0.21</v>
      </c>
    </row>
    <row r="99" spans="1:35" ht="15.75" customHeight="1" thickBot="1">
      <c r="A99" s="4">
        <v>96</v>
      </c>
      <c r="B99" s="4">
        <v>1802110</v>
      </c>
      <c r="C99" s="4" t="s">
        <v>143</v>
      </c>
      <c r="D99" s="4">
        <v>1802110016</v>
      </c>
      <c r="E99" s="4">
        <v>1806092011</v>
      </c>
      <c r="F99" s="4" t="s">
        <v>154</v>
      </c>
      <c r="G99" s="5">
        <v>54</v>
      </c>
      <c r="H99" s="6">
        <v>90</v>
      </c>
      <c r="I99" s="30">
        <v>100</v>
      </c>
      <c r="J99" s="30">
        <v>100</v>
      </c>
      <c r="K99" s="30">
        <v>100</v>
      </c>
      <c r="L99" s="30">
        <v>100</v>
      </c>
      <c r="M99" s="64">
        <v>0.23</v>
      </c>
      <c r="N99" s="64">
        <v>0.5</v>
      </c>
      <c r="O99" s="8">
        <v>165</v>
      </c>
      <c r="P99" s="5">
        <v>0</v>
      </c>
      <c r="Q99" s="5">
        <v>16.670000000000002</v>
      </c>
      <c r="R99" s="6">
        <v>0</v>
      </c>
      <c r="S99" s="6">
        <v>0</v>
      </c>
      <c r="T99" s="14">
        <v>80.2</v>
      </c>
      <c r="U99" s="14">
        <v>100</v>
      </c>
      <c r="V99" s="14">
        <v>0</v>
      </c>
      <c r="W99" s="14">
        <v>79</v>
      </c>
      <c r="X99" s="14">
        <v>0</v>
      </c>
      <c r="Y99" s="11">
        <v>69.2</v>
      </c>
      <c r="Z99" s="37">
        <v>55.91</v>
      </c>
      <c r="AA99" s="12">
        <v>5.6000000000000001E-2</v>
      </c>
      <c r="AB99" s="4"/>
      <c r="AC99" s="6">
        <v>5.88</v>
      </c>
      <c r="AD99" s="4"/>
      <c r="AE99" s="57">
        <v>0</v>
      </c>
      <c r="AF99" s="62">
        <v>33</v>
      </c>
      <c r="AG99" s="60">
        <v>55.91</v>
      </c>
      <c r="AH99" s="67">
        <v>1</v>
      </c>
      <c r="AI99" s="64">
        <v>0.27</v>
      </c>
    </row>
    <row r="100" spans="1:35" ht="15.75" customHeight="1" thickBot="1">
      <c r="A100" s="4">
        <v>97</v>
      </c>
      <c r="B100" s="4">
        <v>1802110</v>
      </c>
      <c r="C100" s="4" t="s">
        <v>143</v>
      </c>
      <c r="D100" s="4">
        <v>1802110017</v>
      </c>
      <c r="E100" s="4">
        <v>1806092012</v>
      </c>
      <c r="F100" s="4" t="s">
        <v>155</v>
      </c>
      <c r="G100" s="5">
        <v>88</v>
      </c>
      <c r="H100" s="6">
        <v>96</v>
      </c>
      <c r="I100" s="30">
        <v>100</v>
      </c>
      <c r="J100" s="30">
        <v>100</v>
      </c>
      <c r="K100" s="30">
        <v>100</v>
      </c>
      <c r="L100" s="30">
        <v>100</v>
      </c>
      <c r="M100" s="64">
        <v>0.21</v>
      </c>
      <c r="N100" s="64">
        <v>0.43</v>
      </c>
      <c r="O100" s="8">
        <v>410</v>
      </c>
      <c r="P100" s="5">
        <v>0</v>
      </c>
      <c r="Q100" s="5">
        <v>12.82</v>
      </c>
      <c r="R100" s="6">
        <v>1.9</v>
      </c>
      <c r="S100" s="6">
        <v>0</v>
      </c>
      <c r="T100" s="14">
        <v>89.5</v>
      </c>
      <c r="U100" s="14">
        <v>100</v>
      </c>
      <c r="V100" s="14">
        <v>0</v>
      </c>
      <c r="W100" s="14">
        <v>87.7</v>
      </c>
      <c r="X100" s="14">
        <v>0</v>
      </c>
      <c r="Y100" s="11">
        <v>76.7</v>
      </c>
      <c r="Z100" s="37">
        <v>55.91</v>
      </c>
      <c r="AA100" s="12">
        <v>1.7000000000000001E-2</v>
      </c>
      <c r="AB100" s="4"/>
      <c r="AC100" s="6">
        <v>62.96</v>
      </c>
      <c r="AD100" s="4"/>
      <c r="AE100" s="57">
        <v>0</v>
      </c>
      <c r="AF100" s="62">
        <v>60</v>
      </c>
      <c r="AG100" s="60">
        <v>55.91</v>
      </c>
      <c r="AH100" s="65">
        <v>1</v>
      </c>
      <c r="AI100" s="64">
        <v>0.23</v>
      </c>
    </row>
    <row r="101" spans="1:35" ht="15.75" customHeight="1" thickBot="1">
      <c r="A101" s="4">
        <v>98</v>
      </c>
      <c r="B101" s="4">
        <v>1802110</v>
      </c>
      <c r="C101" s="4" t="s">
        <v>143</v>
      </c>
      <c r="D101" s="4">
        <v>1802110018</v>
      </c>
      <c r="E101" s="4">
        <v>1806092013</v>
      </c>
      <c r="F101" s="4" t="s">
        <v>156</v>
      </c>
      <c r="G101" s="5">
        <v>55</v>
      </c>
      <c r="H101" s="6">
        <v>90</v>
      </c>
      <c r="I101" s="30">
        <v>100</v>
      </c>
      <c r="J101" s="30">
        <v>100</v>
      </c>
      <c r="K101" s="30">
        <v>100</v>
      </c>
      <c r="L101" s="30">
        <v>100</v>
      </c>
      <c r="M101" s="64">
        <v>0.27</v>
      </c>
      <c r="N101" s="64">
        <v>0.47</v>
      </c>
      <c r="O101" s="8">
        <v>194</v>
      </c>
      <c r="P101" s="5">
        <v>0</v>
      </c>
      <c r="Q101" s="5">
        <v>37.5</v>
      </c>
      <c r="R101" s="6">
        <v>0</v>
      </c>
      <c r="S101" s="6">
        <v>0</v>
      </c>
      <c r="T101" s="14">
        <v>79</v>
      </c>
      <c r="U101" s="14">
        <v>100</v>
      </c>
      <c r="V101" s="14">
        <v>0</v>
      </c>
      <c r="W101" s="14">
        <v>78.3</v>
      </c>
      <c r="X101" s="14">
        <v>0</v>
      </c>
      <c r="Y101" s="11">
        <v>43.8</v>
      </c>
      <c r="Z101" s="37">
        <v>56.96</v>
      </c>
      <c r="AA101" s="12">
        <v>3.5499999999999997E-2</v>
      </c>
      <c r="AB101" s="4"/>
      <c r="AC101" s="6">
        <v>68.75</v>
      </c>
      <c r="AD101" s="4"/>
      <c r="AE101" s="57">
        <v>0</v>
      </c>
      <c r="AF101" s="62">
        <v>40</v>
      </c>
      <c r="AG101" s="60">
        <v>56.96</v>
      </c>
      <c r="AH101" s="65">
        <v>1</v>
      </c>
      <c r="AI101" s="64">
        <v>0.26</v>
      </c>
    </row>
    <row r="102" spans="1:35" ht="15.75" customHeight="1" thickBot="1">
      <c r="A102" s="4">
        <v>99</v>
      </c>
      <c r="B102" s="4">
        <v>1802110</v>
      </c>
      <c r="C102" s="4" t="s">
        <v>143</v>
      </c>
      <c r="D102" s="4">
        <v>1802110024</v>
      </c>
      <c r="E102" s="4">
        <v>1806092014</v>
      </c>
      <c r="F102" s="4" t="s">
        <v>157</v>
      </c>
      <c r="G102" s="5">
        <v>65</v>
      </c>
      <c r="H102" s="6">
        <v>92</v>
      </c>
      <c r="I102" s="30">
        <v>100</v>
      </c>
      <c r="J102" s="30">
        <v>100</v>
      </c>
      <c r="K102" s="30">
        <v>100</v>
      </c>
      <c r="L102" s="30">
        <v>100</v>
      </c>
      <c r="M102" s="64">
        <v>0.23</v>
      </c>
      <c r="N102" s="64">
        <v>0.44</v>
      </c>
      <c r="O102" s="8">
        <v>260</v>
      </c>
      <c r="P102" s="5">
        <v>0</v>
      </c>
      <c r="Q102" s="5">
        <v>15.38</v>
      </c>
      <c r="R102" s="6">
        <v>2.1</v>
      </c>
      <c r="S102" s="6">
        <v>0</v>
      </c>
      <c r="T102" s="14">
        <v>80.3</v>
      </c>
      <c r="U102" s="14">
        <v>100</v>
      </c>
      <c r="V102" s="14">
        <v>0</v>
      </c>
      <c r="W102" s="14">
        <v>80.099999999999994</v>
      </c>
      <c r="X102" s="14">
        <v>0</v>
      </c>
      <c r="Y102" s="11">
        <v>85.7</v>
      </c>
      <c r="Z102" s="37">
        <v>56.87</v>
      </c>
      <c r="AA102" s="12">
        <v>3.2300000000000002E-2</v>
      </c>
      <c r="AB102" s="4"/>
      <c r="AC102" s="6">
        <v>95.65</v>
      </c>
      <c r="AD102" s="4"/>
      <c r="AE102" s="57">
        <v>0</v>
      </c>
      <c r="AF102" s="62">
        <v>50</v>
      </c>
      <c r="AG102" s="60">
        <v>56.87</v>
      </c>
      <c r="AH102" s="65">
        <v>1</v>
      </c>
      <c r="AI102" s="64">
        <v>0.24</v>
      </c>
    </row>
    <row r="103" spans="1:35" ht="15.75" customHeight="1" thickBot="1">
      <c r="A103" s="4">
        <v>100</v>
      </c>
      <c r="B103" s="4">
        <v>1802110</v>
      </c>
      <c r="C103" s="4" t="s">
        <v>143</v>
      </c>
      <c r="D103" s="4">
        <v>1802110025</v>
      </c>
      <c r="E103" s="4">
        <v>1806092015</v>
      </c>
      <c r="F103" s="4" t="s">
        <v>158</v>
      </c>
      <c r="G103" s="5">
        <v>80</v>
      </c>
      <c r="H103" s="6">
        <v>95</v>
      </c>
      <c r="I103" s="30">
        <v>100</v>
      </c>
      <c r="J103" s="30">
        <v>100</v>
      </c>
      <c r="K103" s="30">
        <v>100</v>
      </c>
      <c r="L103" s="30">
        <v>100</v>
      </c>
      <c r="M103" s="64">
        <v>0.26</v>
      </c>
      <c r="N103" s="64">
        <v>0.41</v>
      </c>
      <c r="O103" s="8">
        <v>211</v>
      </c>
      <c r="P103" s="5">
        <v>0</v>
      </c>
      <c r="Q103" s="5">
        <v>44.44</v>
      </c>
      <c r="R103" s="6">
        <v>1.6</v>
      </c>
      <c r="S103" s="6">
        <v>0</v>
      </c>
      <c r="T103" s="14">
        <v>87.7</v>
      </c>
      <c r="U103" s="14">
        <v>100</v>
      </c>
      <c r="V103" s="14">
        <v>0</v>
      </c>
      <c r="W103" s="14">
        <v>89.3</v>
      </c>
      <c r="X103" s="14">
        <v>0</v>
      </c>
      <c r="Y103" s="11">
        <v>17.7</v>
      </c>
      <c r="Z103" s="37">
        <v>94.08</v>
      </c>
      <c r="AA103" s="12">
        <v>5.6000000000000001E-2</v>
      </c>
      <c r="AB103" s="4"/>
      <c r="AC103" s="6">
        <v>73.680000000000007</v>
      </c>
      <c r="AD103" s="4"/>
      <c r="AE103" s="57">
        <v>0</v>
      </c>
      <c r="AF103" s="62">
        <v>60</v>
      </c>
      <c r="AG103" s="60">
        <v>94.08</v>
      </c>
      <c r="AH103" s="67">
        <v>1</v>
      </c>
      <c r="AI103" s="64">
        <v>0.23</v>
      </c>
    </row>
    <row r="104" spans="1:35" ht="15.75" customHeight="1" thickBot="1">
      <c r="A104" s="4">
        <v>101</v>
      </c>
      <c r="B104" s="4">
        <v>1802110</v>
      </c>
      <c r="C104" s="4" t="s">
        <v>143</v>
      </c>
      <c r="D104" s="4">
        <v>1802110026</v>
      </c>
      <c r="E104" s="4">
        <v>1806092016</v>
      </c>
      <c r="F104" s="4" t="s">
        <v>159</v>
      </c>
      <c r="G104" s="5">
        <v>80</v>
      </c>
      <c r="H104" s="6">
        <v>95</v>
      </c>
      <c r="I104" s="30">
        <v>100</v>
      </c>
      <c r="J104" s="30">
        <v>100</v>
      </c>
      <c r="K104" s="30">
        <v>100</v>
      </c>
      <c r="L104" s="30">
        <v>100</v>
      </c>
      <c r="M104" s="64">
        <v>0.24</v>
      </c>
      <c r="N104" s="64">
        <v>0.49</v>
      </c>
      <c r="O104" s="8">
        <v>591</v>
      </c>
      <c r="P104" s="5">
        <v>0</v>
      </c>
      <c r="Q104" s="5">
        <v>53.33</v>
      </c>
      <c r="R104" s="6">
        <v>1.8</v>
      </c>
      <c r="S104" s="6">
        <v>0</v>
      </c>
      <c r="T104" s="14">
        <v>86.5</v>
      </c>
      <c r="U104" s="14">
        <v>100</v>
      </c>
      <c r="V104" s="14">
        <v>0</v>
      </c>
      <c r="W104" s="14">
        <v>83.2</v>
      </c>
      <c r="X104" s="14">
        <v>0</v>
      </c>
      <c r="Y104" s="11">
        <v>100</v>
      </c>
      <c r="Z104" s="37">
        <v>83.3</v>
      </c>
      <c r="AA104" s="12">
        <v>1.7999999999999999E-2</v>
      </c>
      <c r="AB104" s="4"/>
      <c r="AC104" s="6">
        <v>97.14</v>
      </c>
      <c r="AD104" s="4"/>
      <c r="AE104" s="57">
        <v>0</v>
      </c>
      <c r="AF104" s="62">
        <v>70</v>
      </c>
      <c r="AG104" s="60">
        <v>83.3</v>
      </c>
      <c r="AH104" s="65">
        <v>1</v>
      </c>
      <c r="AI104" s="66">
        <v>0.21</v>
      </c>
    </row>
    <row r="105" spans="1:35" ht="15.75" customHeight="1" thickBot="1">
      <c r="A105" s="4">
        <v>102</v>
      </c>
      <c r="B105" s="4">
        <v>1802110</v>
      </c>
      <c r="C105" s="4" t="s">
        <v>143</v>
      </c>
      <c r="D105" s="4">
        <v>1802110027</v>
      </c>
      <c r="E105" s="4">
        <v>1806092017</v>
      </c>
      <c r="F105" s="4" t="s">
        <v>160</v>
      </c>
      <c r="G105" s="5">
        <v>60</v>
      </c>
      <c r="H105" s="6">
        <v>90</v>
      </c>
      <c r="I105" s="30">
        <v>100</v>
      </c>
      <c r="J105" s="30">
        <v>100</v>
      </c>
      <c r="K105" s="30">
        <v>100</v>
      </c>
      <c r="L105" s="30">
        <v>100</v>
      </c>
      <c r="M105" s="64">
        <v>0.23</v>
      </c>
      <c r="N105" s="64">
        <v>0.45</v>
      </c>
      <c r="O105" s="8">
        <v>411</v>
      </c>
      <c r="P105" s="5">
        <v>0</v>
      </c>
      <c r="Q105" s="5">
        <v>13.64</v>
      </c>
      <c r="R105" s="6">
        <v>2.2999999999999998</v>
      </c>
      <c r="S105" s="6">
        <v>0</v>
      </c>
      <c r="T105" s="14">
        <v>83.2</v>
      </c>
      <c r="U105" s="14">
        <v>100</v>
      </c>
      <c r="V105" s="14">
        <v>0</v>
      </c>
      <c r="W105" s="14">
        <v>79.3</v>
      </c>
      <c r="X105" s="14">
        <v>0</v>
      </c>
      <c r="Y105" s="11">
        <v>73.5</v>
      </c>
      <c r="Z105" s="37">
        <v>76.27</v>
      </c>
      <c r="AA105" s="12">
        <v>2.3E-2</v>
      </c>
      <c r="AB105" s="4"/>
      <c r="AC105" s="6">
        <v>9.67</v>
      </c>
      <c r="AD105" s="4"/>
      <c r="AE105" s="57">
        <v>0</v>
      </c>
      <c r="AF105" s="62">
        <v>70</v>
      </c>
      <c r="AG105" s="60">
        <v>76.27</v>
      </c>
      <c r="AH105" s="65">
        <v>1</v>
      </c>
      <c r="AI105" s="64">
        <v>0.28000000000000003</v>
      </c>
    </row>
    <row r="106" spans="1:35" ht="15.75" customHeight="1" thickBot="1">
      <c r="A106" s="4">
        <v>103</v>
      </c>
      <c r="B106" s="4">
        <v>1802110</v>
      </c>
      <c r="C106" s="4" t="s">
        <v>143</v>
      </c>
      <c r="D106" s="4">
        <v>1802110038</v>
      </c>
      <c r="E106" s="4">
        <v>1806092028</v>
      </c>
      <c r="F106" s="4" t="s">
        <v>161</v>
      </c>
      <c r="G106" s="5">
        <v>50</v>
      </c>
      <c r="H106" s="6">
        <v>91</v>
      </c>
      <c r="I106" s="30">
        <v>100</v>
      </c>
      <c r="J106" s="30">
        <v>100</v>
      </c>
      <c r="K106" s="30">
        <v>100</v>
      </c>
      <c r="L106" s="30">
        <v>100</v>
      </c>
      <c r="M106" s="64">
        <v>0.21</v>
      </c>
      <c r="N106" s="64">
        <v>0.42</v>
      </c>
      <c r="O106" s="8">
        <v>200</v>
      </c>
      <c r="P106" s="5">
        <v>0</v>
      </c>
      <c r="Q106" s="5">
        <v>16.670000000000002</v>
      </c>
      <c r="R106" s="6">
        <v>1.4</v>
      </c>
      <c r="S106" s="6">
        <v>0</v>
      </c>
      <c r="T106" s="14">
        <v>80.3</v>
      </c>
      <c r="U106" s="14">
        <v>100</v>
      </c>
      <c r="V106" s="14">
        <v>0</v>
      </c>
      <c r="W106" s="14">
        <v>80.2</v>
      </c>
      <c r="X106" s="14">
        <v>0</v>
      </c>
      <c r="Y106" s="11">
        <v>100</v>
      </c>
      <c r="Z106" s="37">
        <v>50</v>
      </c>
      <c r="AA106" s="12">
        <v>2.9600000000000001E-2</v>
      </c>
      <c r="AB106" s="4"/>
      <c r="AC106" s="6">
        <v>10.4</v>
      </c>
      <c r="AD106" s="4"/>
      <c r="AE106" s="57">
        <v>0</v>
      </c>
      <c r="AF106" s="62">
        <v>40</v>
      </c>
      <c r="AG106" s="60">
        <v>50</v>
      </c>
      <c r="AH106" s="65">
        <v>0.97</v>
      </c>
      <c r="AI106" s="64">
        <v>0.24</v>
      </c>
    </row>
    <row r="107" spans="1:35" ht="15.75" customHeight="1" thickBot="1">
      <c r="A107" s="4">
        <v>104</v>
      </c>
      <c r="B107" s="4">
        <v>1802110</v>
      </c>
      <c r="C107" s="4" t="s">
        <v>143</v>
      </c>
      <c r="D107" s="4">
        <v>1802110039</v>
      </c>
      <c r="E107" s="4">
        <v>1806092029</v>
      </c>
      <c r="F107" s="4" t="s">
        <v>162</v>
      </c>
      <c r="G107" s="5">
        <v>67</v>
      </c>
      <c r="H107" s="6">
        <v>85</v>
      </c>
      <c r="I107" s="30">
        <v>100</v>
      </c>
      <c r="J107" s="30">
        <v>100</v>
      </c>
      <c r="K107" s="30">
        <v>100</v>
      </c>
      <c r="L107" s="30">
        <v>100</v>
      </c>
      <c r="M107" s="64">
        <v>0.28000000000000003</v>
      </c>
      <c r="N107" s="64">
        <v>0.44</v>
      </c>
      <c r="O107" s="8">
        <v>58</v>
      </c>
      <c r="P107" s="5">
        <v>0</v>
      </c>
      <c r="Q107" s="5">
        <v>0</v>
      </c>
      <c r="R107" s="6">
        <v>0</v>
      </c>
      <c r="S107" s="6">
        <v>0</v>
      </c>
      <c r="T107" s="14">
        <v>77</v>
      </c>
      <c r="U107" s="14">
        <v>100</v>
      </c>
      <c r="V107" s="14">
        <v>0</v>
      </c>
      <c r="W107" s="14"/>
      <c r="X107" s="14">
        <v>0</v>
      </c>
      <c r="Y107" s="11">
        <v>22.2</v>
      </c>
      <c r="Z107" s="37">
        <v>96.4</v>
      </c>
      <c r="AA107" s="12">
        <v>1.9199999999999998E-2</v>
      </c>
      <c r="AB107" s="4"/>
      <c r="AC107" s="6">
        <v>44.44</v>
      </c>
      <c r="AD107" s="4"/>
      <c r="AE107" s="57">
        <v>0</v>
      </c>
      <c r="AF107" s="62">
        <v>86</v>
      </c>
      <c r="AG107" s="60">
        <v>96.4</v>
      </c>
      <c r="AH107" s="65">
        <v>1</v>
      </c>
      <c r="AI107" s="64">
        <v>0.23</v>
      </c>
    </row>
    <row r="108" spans="1:35" ht="15.75" customHeight="1" thickBot="1">
      <c r="A108" s="4">
        <v>105</v>
      </c>
      <c r="B108" s="4">
        <v>1802110</v>
      </c>
      <c r="C108" s="4" t="s">
        <v>143</v>
      </c>
      <c r="D108" s="4">
        <v>1802110040</v>
      </c>
      <c r="E108" s="4">
        <v>1806092030</v>
      </c>
      <c r="F108" s="4" t="s">
        <v>163</v>
      </c>
      <c r="G108" s="5">
        <v>50</v>
      </c>
      <c r="H108" s="6">
        <v>85</v>
      </c>
      <c r="I108" s="30">
        <v>100</v>
      </c>
      <c r="J108" s="30">
        <v>100</v>
      </c>
      <c r="K108" s="30">
        <v>100</v>
      </c>
      <c r="L108" s="30">
        <v>100</v>
      </c>
      <c r="M108" s="64">
        <v>0.24</v>
      </c>
      <c r="N108" s="64">
        <v>0.5</v>
      </c>
      <c r="O108" s="8">
        <v>75</v>
      </c>
      <c r="P108" s="5">
        <v>0</v>
      </c>
      <c r="Q108" s="5">
        <v>12.82</v>
      </c>
      <c r="R108" s="6">
        <v>0</v>
      </c>
      <c r="S108" s="6">
        <v>0</v>
      </c>
      <c r="T108" s="14">
        <v>65.8</v>
      </c>
      <c r="U108" s="14">
        <v>100</v>
      </c>
      <c r="V108" s="14">
        <v>0</v>
      </c>
      <c r="W108" s="14"/>
      <c r="X108" s="14">
        <v>0</v>
      </c>
      <c r="Y108" s="11">
        <v>0</v>
      </c>
      <c r="Z108" s="39">
        <v>76.2</v>
      </c>
      <c r="AA108" s="12">
        <v>8.7499999999999994E-2</v>
      </c>
      <c r="AB108" s="4"/>
      <c r="AC108" s="6">
        <v>84.61</v>
      </c>
      <c r="AD108" s="4"/>
      <c r="AE108" s="57">
        <v>0</v>
      </c>
      <c r="AF108" s="62">
        <v>75</v>
      </c>
      <c r="AG108" s="60">
        <v>85</v>
      </c>
      <c r="AH108" s="67">
        <v>1</v>
      </c>
      <c r="AI108" s="64">
        <v>0.27</v>
      </c>
    </row>
    <row r="109" spans="1:35" ht="15.75" customHeight="1" thickBot="1">
      <c r="A109" s="4">
        <v>106</v>
      </c>
      <c r="B109" s="4">
        <v>1802050</v>
      </c>
      <c r="C109" s="4" t="s">
        <v>164</v>
      </c>
      <c r="D109" s="4">
        <v>1802050011</v>
      </c>
      <c r="E109" s="4">
        <v>1806112001</v>
      </c>
      <c r="F109" s="4" t="s">
        <v>165</v>
      </c>
      <c r="G109" s="5">
        <v>80</v>
      </c>
      <c r="H109" s="30">
        <v>100</v>
      </c>
      <c r="I109" s="30">
        <v>100</v>
      </c>
      <c r="J109" s="30">
        <v>100</v>
      </c>
      <c r="K109" s="30">
        <v>100</v>
      </c>
      <c r="L109" s="30">
        <v>100</v>
      </c>
      <c r="M109" s="64">
        <v>0.23</v>
      </c>
      <c r="N109" s="64">
        <v>0.43</v>
      </c>
      <c r="O109" s="8">
        <v>526</v>
      </c>
      <c r="P109" s="5">
        <v>0</v>
      </c>
      <c r="Q109" s="5" t="s">
        <v>166</v>
      </c>
      <c r="R109" s="6">
        <v>0</v>
      </c>
      <c r="S109" s="6">
        <v>0</v>
      </c>
      <c r="T109" s="10">
        <v>78.75</v>
      </c>
      <c r="U109" s="10">
        <v>100</v>
      </c>
      <c r="V109" s="14">
        <v>0</v>
      </c>
      <c r="W109" s="10">
        <v>65.42</v>
      </c>
      <c r="X109" s="10">
        <v>100</v>
      </c>
      <c r="Y109" s="11">
        <v>100</v>
      </c>
      <c r="Z109" s="35">
        <v>86</v>
      </c>
      <c r="AA109" s="12">
        <v>5.7299999999999997E-2</v>
      </c>
      <c r="AB109" s="4"/>
      <c r="AC109" s="6">
        <v>96</v>
      </c>
      <c r="AD109" s="4"/>
      <c r="AE109" s="57">
        <v>0</v>
      </c>
      <c r="AF109" s="60">
        <v>81</v>
      </c>
      <c r="AG109" s="60">
        <v>86</v>
      </c>
      <c r="AH109" s="65">
        <v>1</v>
      </c>
      <c r="AI109" s="64">
        <v>0.21</v>
      </c>
    </row>
    <row r="110" spans="1:35" ht="15.75" customHeight="1" thickBot="1">
      <c r="A110" s="4">
        <v>107</v>
      </c>
      <c r="B110" s="4">
        <v>1802050</v>
      </c>
      <c r="C110" s="4" t="s">
        <v>164</v>
      </c>
      <c r="D110" s="4">
        <v>1802050015</v>
      </c>
      <c r="E110" s="4">
        <v>1806112002</v>
      </c>
      <c r="F110" s="4" t="s">
        <v>167</v>
      </c>
      <c r="G110" s="5">
        <v>75</v>
      </c>
      <c r="H110" s="30">
        <v>100</v>
      </c>
      <c r="I110" s="30">
        <v>100</v>
      </c>
      <c r="J110" s="30">
        <v>100</v>
      </c>
      <c r="K110" s="30">
        <v>100</v>
      </c>
      <c r="L110" s="30">
        <v>100</v>
      </c>
      <c r="M110" s="64">
        <v>0.27</v>
      </c>
      <c r="N110" s="64">
        <v>0.42</v>
      </c>
      <c r="O110" s="8">
        <v>682</v>
      </c>
      <c r="P110" s="5">
        <v>0</v>
      </c>
      <c r="Q110" s="5">
        <v>85</v>
      </c>
      <c r="R110" s="6">
        <v>0</v>
      </c>
      <c r="S110" s="6">
        <v>0</v>
      </c>
      <c r="T110" s="10">
        <v>86.44</v>
      </c>
      <c r="U110" s="10">
        <v>100</v>
      </c>
      <c r="V110" s="14">
        <v>0</v>
      </c>
      <c r="W110" s="10">
        <v>78.22</v>
      </c>
      <c r="X110" s="10">
        <v>100</v>
      </c>
      <c r="Y110" s="11">
        <v>91.2</v>
      </c>
      <c r="Z110" s="35">
        <v>82</v>
      </c>
      <c r="AA110" s="12">
        <v>7.51E-2</v>
      </c>
      <c r="AB110" s="4"/>
      <c r="AC110" s="6">
        <v>91</v>
      </c>
      <c r="AD110" s="4"/>
      <c r="AE110" s="57">
        <v>0</v>
      </c>
      <c r="AF110" s="60">
        <v>82</v>
      </c>
      <c r="AG110" s="60">
        <v>82</v>
      </c>
      <c r="AH110" s="65">
        <v>1</v>
      </c>
      <c r="AI110" s="64">
        <v>0.27</v>
      </c>
    </row>
    <row r="111" spans="1:35" ht="15.75" customHeight="1" thickBot="1">
      <c r="A111" s="4">
        <v>108</v>
      </c>
      <c r="B111" s="4">
        <v>1802050</v>
      </c>
      <c r="C111" s="4" t="s">
        <v>164</v>
      </c>
      <c r="D111" s="4">
        <v>1802050017</v>
      </c>
      <c r="E111" s="4">
        <v>1806112003</v>
      </c>
      <c r="F111" s="4" t="s">
        <v>168</v>
      </c>
      <c r="G111" s="5">
        <v>75</v>
      </c>
      <c r="H111" s="30">
        <v>70</v>
      </c>
      <c r="I111" s="30">
        <v>100</v>
      </c>
      <c r="J111" s="30">
        <v>100</v>
      </c>
      <c r="K111" s="30">
        <v>100</v>
      </c>
      <c r="L111" s="30">
        <v>100</v>
      </c>
      <c r="M111" s="64">
        <v>0.21</v>
      </c>
      <c r="N111" s="64">
        <v>0.41</v>
      </c>
      <c r="O111" s="8">
        <v>514</v>
      </c>
      <c r="P111" s="5">
        <v>0</v>
      </c>
      <c r="Q111" s="5">
        <v>85</v>
      </c>
      <c r="R111" s="6">
        <v>0</v>
      </c>
      <c r="S111" s="6">
        <v>0</v>
      </c>
      <c r="T111" s="10">
        <v>89.29</v>
      </c>
      <c r="U111" s="10">
        <v>100</v>
      </c>
      <c r="V111" s="14">
        <v>0</v>
      </c>
      <c r="W111" s="10">
        <v>89.29</v>
      </c>
      <c r="X111" s="10">
        <v>100</v>
      </c>
      <c r="Y111" s="11">
        <v>100</v>
      </c>
      <c r="Z111" s="35">
        <v>100</v>
      </c>
      <c r="AA111" s="12">
        <v>0.04</v>
      </c>
      <c r="AB111" s="4"/>
      <c r="AC111" s="6">
        <v>100</v>
      </c>
      <c r="AD111" s="4"/>
      <c r="AE111" s="57">
        <v>0</v>
      </c>
      <c r="AF111" s="60">
        <v>88</v>
      </c>
      <c r="AG111" s="60">
        <v>100</v>
      </c>
      <c r="AH111" s="67">
        <v>1</v>
      </c>
      <c r="AI111" s="64">
        <v>0.23</v>
      </c>
    </row>
    <row r="112" spans="1:35" ht="15.75" customHeight="1" thickBot="1">
      <c r="A112" s="4">
        <v>109</v>
      </c>
      <c r="B112" s="4">
        <v>1802050</v>
      </c>
      <c r="C112" s="4" t="s">
        <v>164</v>
      </c>
      <c r="D112" s="4">
        <v>1802050018</v>
      </c>
      <c r="E112" s="4">
        <v>1806112004</v>
      </c>
      <c r="F112" s="4" t="s">
        <v>169</v>
      </c>
      <c r="G112" s="5">
        <v>70</v>
      </c>
      <c r="H112" s="30">
        <v>90</v>
      </c>
      <c r="I112" s="30">
        <v>100</v>
      </c>
      <c r="J112" s="30">
        <v>100</v>
      </c>
      <c r="K112" s="30">
        <v>100</v>
      </c>
      <c r="L112" s="30">
        <v>100</v>
      </c>
      <c r="M112" s="64">
        <v>0.27</v>
      </c>
      <c r="N112" s="64">
        <v>0.49</v>
      </c>
      <c r="O112" s="8">
        <v>722</v>
      </c>
      <c r="P112" s="5">
        <v>0</v>
      </c>
      <c r="Q112" s="5">
        <v>80</v>
      </c>
      <c r="R112" s="6">
        <v>0</v>
      </c>
      <c r="S112" s="6">
        <v>0</v>
      </c>
      <c r="T112" s="10">
        <v>65.84</v>
      </c>
      <c r="U112" s="10">
        <v>100</v>
      </c>
      <c r="V112" s="14">
        <v>0</v>
      </c>
      <c r="W112" s="10">
        <v>65.84</v>
      </c>
      <c r="X112" s="10">
        <v>100</v>
      </c>
      <c r="Y112" s="11">
        <v>100</v>
      </c>
      <c r="Z112" s="35">
        <v>100</v>
      </c>
      <c r="AA112" s="12">
        <v>0.05</v>
      </c>
      <c r="AB112" s="4"/>
      <c r="AC112" s="6">
        <v>100</v>
      </c>
      <c r="AD112" s="4"/>
      <c r="AE112" s="57">
        <v>0</v>
      </c>
      <c r="AF112" s="60">
        <v>80</v>
      </c>
      <c r="AG112" s="60">
        <v>100</v>
      </c>
      <c r="AH112" s="65">
        <v>1</v>
      </c>
      <c r="AI112" s="64">
        <v>0.26</v>
      </c>
    </row>
    <row r="113" spans="1:35" ht="15.75" customHeight="1" thickBot="1">
      <c r="A113" s="4">
        <v>110</v>
      </c>
      <c r="B113" s="4">
        <v>1802050</v>
      </c>
      <c r="C113" s="4" t="s">
        <v>164</v>
      </c>
      <c r="D113" s="4">
        <v>1802050004</v>
      </c>
      <c r="E113" s="4">
        <v>1806112005</v>
      </c>
      <c r="F113" s="4" t="s">
        <v>170</v>
      </c>
      <c r="G113" s="5">
        <v>72</v>
      </c>
      <c r="H113" s="30">
        <v>100</v>
      </c>
      <c r="I113" s="30">
        <v>100</v>
      </c>
      <c r="J113" s="30">
        <v>100</v>
      </c>
      <c r="K113" s="30">
        <v>100</v>
      </c>
      <c r="L113" s="30">
        <v>100</v>
      </c>
      <c r="M113" s="64">
        <v>0.23</v>
      </c>
      <c r="N113" s="64">
        <v>0.43</v>
      </c>
      <c r="O113" s="8">
        <v>638</v>
      </c>
      <c r="P113" s="5">
        <v>100</v>
      </c>
      <c r="Q113" s="5">
        <v>85</v>
      </c>
      <c r="R113" s="6">
        <v>0</v>
      </c>
      <c r="S113" s="6">
        <v>0</v>
      </c>
      <c r="T113" s="10" t="s">
        <v>171</v>
      </c>
      <c r="U113" s="10">
        <v>100</v>
      </c>
      <c r="V113" s="10">
        <v>0</v>
      </c>
      <c r="W113" s="10">
        <v>82.42</v>
      </c>
      <c r="X113" s="10">
        <v>6.2</v>
      </c>
      <c r="Y113" s="11">
        <v>100</v>
      </c>
      <c r="Z113" s="35">
        <v>100</v>
      </c>
      <c r="AA113" s="12">
        <f>318/724</f>
        <v>0.43922651933701701</v>
      </c>
      <c r="AB113" s="4"/>
      <c r="AC113" s="6">
        <v>22.3</v>
      </c>
      <c r="AD113" s="4"/>
      <c r="AE113" s="57">
        <v>0</v>
      </c>
      <c r="AF113" s="60">
        <v>69</v>
      </c>
      <c r="AG113" s="60">
        <v>100</v>
      </c>
      <c r="AH113" s="65">
        <v>1</v>
      </c>
      <c r="AI113" s="64">
        <v>0.24</v>
      </c>
    </row>
    <row r="114" spans="1:35" ht="15.75" customHeight="1" thickBot="1">
      <c r="A114" s="4">
        <v>111</v>
      </c>
      <c r="B114" s="4">
        <v>1802050</v>
      </c>
      <c r="C114" s="4" t="s">
        <v>164</v>
      </c>
      <c r="D114" s="4">
        <v>1802050002</v>
      </c>
      <c r="E114" s="4">
        <v>1806112006</v>
      </c>
      <c r="F114" s="4" t="s">
        <v>172</v>
      </c>
      <c r="G114" s="5">
        <v>70</v>
      </c>
      <c r="H114" s="30">
        <v>100</v>
      </c>
      <c r="I114" s="30">
        <v>100</v>
      </c>
      <c r="J114" s="30">
        <v>100</v>
      </c>
      <c r="K114" s="30">
        <v>100</v>
      </c>
      <c r="L114" s="30">
        <v>100</v>
      </c>
      <c r="M114" s="64">
        <v>0.26</v>
      </c>
      <c r="N114" s="64">
        <v>0.44</v>
      </c>
      <c r="O114" s="8">
        <v>376</v>
      </c>
      <c r="P114" s="5">
        <v>100</v>
      </c>
      <c r="Q114" s="5">
        <v>82</v>
      </c>
      <c r="R114" s="6">
        <v>0</v>
      </c>
      <c r="S114" s="6">
        <v>0</v>
      </c>
      <c r="T114" s="10" t="s">
        <v>173</v>
      </c>
      <c r="U114" s="10">
        <v>100</v>
      </c>
      <c r="V114" s="10">
        <v>0</v>
      </c>
      <c r="W114" s="10">
        <v>82.88</v>
      </c>
      <c r="X114" s="10">
        <v>2</v>
      </c>
      <c r="Y114" s="11">
        <v>100</v>
      </c>
      <c r="Z114" s="35">
        <v>100</v>
      </c>
      <c r="AA114" s="12">
        <f>305/559</f>
        <v>0.54561717352414996</v>
      </c>
      <c r="AB114" s="4"/>
      <c r="AC114" s="6">
        <v>23.4</v>
      </c>
      <c r="AD114" s="4"/>
      <c r="AE114" s="57">
        <v>0</v>
      </c>
      <c r="AF114" s="60">
        <v>62</v>
      </c>
      <c r="AG114" s="60">
        <v>100</v>
      </c>
      <c r="AH114" s="67">
        <v>1</v>
      </c>
      <c r="AI114" s="64">
        <v>0.24</v>
      </c>
    </row>
    <row r="115" spans="1:35" ht="15.75" customHeight="1" thickBot="1">
      <c r="A115" s="4">
        <v>112</v>
      </c>
      <c r="B115" s="4">
        <v>1802050</v>
      </c>
      <c r="C115" s="4" t="s">
        <v>164</v>
      </c>
      <c r="D115" s="4">
        <v>1802050001</v>
      </c>
      <c r="E115" s="4">
        <v>1806112007</v>
      </c>
      <c r="F115" s="4" t="s">
        <v>174</v>
      </c>
      <c r="G115" s="5">
        <v>60</v>
      </c>
      <c r="H115" s="30">
        <v>100</v>
      </c>
      <c r="I115" s="30">
        <v>100</v>
      </c>
      <c r="J115" s="30">
        <v>100</v>
      </c>
      <c r="K115" s="30">
        <v>100</v>
      </c>
      <c r="L115" s="30">
        <v>100</v>
      </c>
      <c r="M115" s="64">
        <v>0.24</v>
      </c>
      <c r="N115" s="64">
        <v>0.41</v>
      </c>
      <c r="O115" s="8">
        <v>657</v>
      </c>
      <c r="P115" s="5">
        <v>100</v>
      </c>
      <c r="Q115" s="5">
        <v>75</v>
      </c>
      <c r="R115" s="6">
        <v>0</v>
      </c>
      <c r="S115" s="6">
        <v>0</v>
      </c>
      <c r="T115" s="10" t="s">
        <v>175</v>
      </c>
      <c r="U115" s="10">
        <v>100</v>
      </c>
      <c r="V115" s="10">
        <v>0</v>
      </c>
      <c r="W115" s="9">
        <v>88.42</v>
      </c>
      <c r="X115" s="10">
        <v>4</v>
      </c>
      <c r="Y115" s="11">
        <v>92</v>
      </c>
      <c r="Z115" s="35">
        <v>88</v>
      </c>
      <c r="AA115" s="12">
        <f>418/907</f>
        <v>0.46085997794928302</v>
      </c>
      <c r="AB115" s="4"/>
      <c r="AC115" s="6">
        <v>25.2</v>
      </c>
      <c r="AD115" s="4"/>
      <c r="AE115" s="57">
        <v>0</v>
      </c>
      <c r="AF115" s="60">
        <v>44</v>
      </c>
      <c r="AG115" s="60">
        <v>88</v>
      </c>
      <c r="AH115" s="65">
        <v>1</v>
      </c>
      <c r="AI115" s="64">
        <v>0.21</v>
      </c>
    </row>
    <row r="116" spans="1:35" ht="15.75" customHeight="1" thickBot="1">
      <c r="A116" s="4">
        <v>113</v>
      </c>
      <c r="B116" s="4">
        <v>1802050</v>
      </c>
      <c r="C116" s="4" t="s">
        <v>164</v>
      </c>
      <c r="D116" s="4">
        <v>1802050010</v>
      </c>
      <c r="E116" s="4">
        <v>1806112008</v>
      </c>
      <c r="F116" s="4" t="s">
        <v>176</v>
      </c>
      <c r="G116" s="5">
        <v>75</v>
      </c>
      <c r="H116" s="30">
        <v>100</v>
      </c>
      <c r="I116" s="30">
        <v>100</v>
      </c>
      <c r="J116" s="30">
        <v>100</v>
      </c>
      <c r="K116" s="30">
        <v>100</v>
      </c>
      <c r="L116" s="30">
        <v>100</v>
      </c>
      <c r="M116" s="64">
        <v>0.24</v>
      </c>
      <c r="N116" s="64">
        <v>0.46</v>
      </c>
      <c r="O116" s="8">
        <v>655</v>
      </c>
      <c r="P116" s="5">
        <v>0</v>
      </c>
      <c r="Q116" s="5">
        <v>80</v>
      </c>
      <c r="R116" s="6">
        <v>0</v>
      </c>
      <c r="S116" s="6">
        <v>0</v>
      </c>
      <c r="T116" s="10">
        <v>94.12</v>
      </c>
      <c r="U116" s="10">
        <v>100</v>
      </c>
      <c r="V116" s="14">
        <v>0</v>
      </c>
      <c r="W116" s="15">
        <v>77.97</v>
      </c>
      <c r="X116" s="14">
        <v>0</v>
      </c>
      <c r="Y116" s="11">
        <v>100</v>
      </c>
      <c r="Z116" s="35">
        <v>100</v>
      </c>
      <c r="AA116" s="12">
        <v>0.10199999999999999</v>
      </c>
      <c r="AB116" s="4"/>
      <c r="AC116" s="6">
        <v>100</v>
      </c>
      <c r="AD116" s="4"/>
      <c r="AE116" s="57">
        <v>0</v>
      </c>
      <c r="AF116" s="60">
        <v>87</v>
      </c>
      <c r="AG116" s="60">
        <v>100</v>
      </c>
      <c r="AH116" s="65">
        <v>1</v>
      </c>
      <c r="AI116" s="64">
        <v>0.3</v>
      </c>
    </row>
    <row r="117" spans="1:35" ht="15.75" customHeight="1" thickBot="1">
      <c r="A117" s="4">
        <v>114</v>
      </c>
      <c r="B117" s="4">
        <v>1802050</v>
      </c>
      <c r="C117" s="4" t="s">
        <v>164</v>
      </c>
      <c r="D117" s="4">
        <v>1802050009</v>
      </c>
      <c r="E117" s="4">
        <v>1806112009</v>
      </c>
      <c r="F117" s="4" t="s">
        <v>177</v>
      </c>
      <c r="G117" s="5">
        <v>80</v>
      </c>
      <c r="H117" s="30">
        <v>100</v>
      </c>
      <c r="I117" s="30">
        <v>100</v>
      </c>
      <c r="J117" s="30">
        <v>100</v>
      </c>
      <c r="K117" s="30">
        <v>100</v>
      </c>
      <c r="L117" s="30">
        <v>100</v>
      </c>
      <c r="M117" s="64">
        <v>0.21</v>
      </c>
      <c r="N117" s="64">
        <v>0.48</v>
      </c>
      <c r="O117" s="8">
        <v>110</v>
      </c>
      <c r="P117" s="5">
        <v>0</v>
      </c>
      <c r="Q117" s="5">
        <v>75</v>
      </c>
      <c r="R117" s="6">
        <v>0</v>
      </c>
      <c r="S117" s="6">
        <v>0</v>
      </c>
      <c r="T117" s="10">
        <v>80.77</v>
      </c>
      <c r="U117" s="10">
        <v>100</v>
      </c>
      <c r="V117" s="14">
        <v>0</v>
      </c>
      <c r="W117" s="10">
        <v>90.91</v>
      </c>
      <c r="X117" s="14">
        <v>0</v>
      </c>
      <c r="Y117" s="11">
        <v>100</v>
      </c>
      <c r="Z117" s="35">
        <v>100</v>
      </c>
      <c r="AA117" s="12">
        <v>2.5600000000000001E-2</v>
      </c>
      <c r="AB117" s="4"/>
      <c r="AC117" s="6">
        <v>100</v>
      </c>
      <c r="AD117" s="4"/>
      <c r="AE117" s="57">
        <v>0</v>
      </c>
      <c r="AF117" s="60">
        <v>80</v>
      </c>
      <c r="AG117" s="60">
        <v>100</v>
      </c>
      <c r="AH117" s="67">
        <v>1</v>
      </c>
      <c r="AI117" s="64">
        <v>0.28000000000000003</v>
      </c>
    </row>
    <row r="118" spans="1:35" ht="15.75" customHeight="1" thickBot="1">
      <c r="A118" s="4">
        <v>115</v>
      </c>
      <c r="B118" s="4">
        <v>1802050</v>
      </c>
      <c r="C118" s="4" t="s">
        <v>164</v>
      </c>
      <c r="D118" s="4">
        <v>1802050008</v>
      </c>
      <c r="E118" s="4">
        <v>1806112010</v>
      </c>
      <c r="F118" s="4" t="s">
        <v>178</v>
      </c>
      <c r="G118" s="5">
        <v>75</v>
      </c>
      <c r="H118" s="30">
        <v>70</v>
      </c>
      <c r="I118" s="30">
        <v>100</v>
      </c>
      <c r="J118" s="30">
        <v>100</v>
      </c>
      <c r="K118" s="30">
        <v>100</v>
      </c>
      <c r="L118" s="30">
        <v>100</v>
      </c>
      <c r="M118" s="64">
        <v>0.26</v>
      </c>
      <c r="N118" s="64">
        <v>0.47</v>
      </c>
      <c r="O118" s="8">
        <v>551</v>
      </c>
      <c r="P118" s="5">
        <v>0</v>
      </c>
      <c r="Q118" s="5">
        <v>75</v>
      </c>
      <c r="R118" s="6">
        <v>0</v>
      </c>
      <c r="S118" s="6">
        <v>0</v>
      </c>
      <c r="T118" s="10">
        <v>100</v>
      </c>
      <c r="U118" s="10">
        <v>100</v>
      </c>
      <c r="V118" s="14">
        <v>0</v>
      </c>
      <c r="W118" s="10">
        <v>83.24</v>
      </c>
      <c r="X118" s="14">
        <v>0</v>
      </c>
      <c r="Y118" s="11">
        <v>100</v>
      </c>
      <c r="Z118" s="35">
        <v>78</v>
      </c>
      <c r="AA118" s="12">
        <v>4.6300000000000001E-2</v>
      </c>
      <c r="AB118" s="4"/>
      <c r="AC118" s="6">
        <v>100</v>
      </c>
      <c r="AD118" s="4"/>
      <c r="AE118" s="57">
        <v>0</v>
      </c>
      <c r="AF118" s="60">
        <v>77</v>
      </c>
      <c r="AG118" s="60">
        <v>78</v>
      </c>
      <c r="AH118" s="65">
        <v>1</v>
      </c>
      <c r="AI118" s="64">
        <v>0.26</v>
      </c>
    </row>
    <row r="119" spans="1:35" ht="15.75" customHeight="1" thickBot="1">
      <c r="A119" s="4">
        <v>116</v>
      </c>
      <c r="B119" s="4">
        <v>1802050</v>
      </c>
      <c r="C119" s="4" t="s">
        <v>164</v>
      </c>
      <c r="D119" s="4">
        <v>1802050005</v>
      </c>
      <c r="E119" s="4">
        <v>1806112011</v>
      </c>
      <c r="F119" s="4" t="s">
        <v>179</v>
      </c>
      <c r="G119" s="5">
        <v>75</v>
      </c>
      <c r="H119" s="30">
        <v>80</v>
      </c>
      <c r="I119" s="30">
        <v>100</v>
      </c>
      <c r="J119" s="30">
        <v>100</v>
      </c>
      <c r="K119" s="30">
        <v>100</v>
      </c>
      <c r="L119" s="30">
        <v>100</v>
      </c>
      <c r="M119" s="64">
        <v>0.23</v>
      </c>
      <c r="N119" s="64">
        <v>0.46</v>
      </c>
      <c r="O119" s="8">
        <v>573</v>
      </c>
      <c r="P119" s="5">
        <v>0</v>
      </c>
      <c r="Q119" s="5">
        <v>75</v>
      </c>
      <c r="R119" s="6">
        <v>0</v>
      </c>
      <c r="S119" s="6">
        <v>0</v>
      </c>
      <c r="T119" s="10">
        <v>83.93</v>
      </c>
      <c r="U119" s="10">
        <v>100</v>
      </c>
      <c r="V119" s="14">
        <v>0</v>
      </c>
      <c r="W119" s="10">
        <v>84.24</v>
      </c>
      <c r="X119" s="14">
        <v>0</v>
      </c>
      <c r="Y119" s="11">
        <v>98</v>
      </c>
      <c r="Z119" s="35">
        <v>85</v>
      </c>
      <c r="AA119" s="12">
        <v>0.4</v>
      </c>
      <c r="AB119" s="4"/>
      <c r="AC119" s="6">
        <v>95</v>
      </c>
      <c r="AD119" s="4"/>
      <c r="AE119" s="57">
        <v>0</v>
      </c>
      <c r="AF119" s="60">
        <v>70</v>
      </c>
      <c r="AG119" s="60">
        <v>85</v>
      </c>
      <c r="AH119" s="65">
        <v>1</v>
      </c>
      <c r="AI119" s="64">
        <v>0.23</v>
      </c>
    </row>
    <row r="120" spans="1:35" ht="15.75" customHeight="1" thickBot="1">
      <c r="A120" s="4">
        <v>117</v>
      </c>
      <c r="B120" s="4">
        <v>1802050</v>
      </c>
      <c r="C120" s="4" t="s">
        <v>164</v>
      </c>
      <c r="D120" s="4">
        <v>1802050006</v>
      </c>
      <c r="E120" s="4">
        <v>1806112012</v>
      </c>
      <c r="F120" s="4" t="s">
        <v>180</v>
      </c>
      <c r="G120" s="13">
        <v>75</v>
      </c>
      <c r="H120" s="30">
        <v>100</v>
      </c>
      <c r="I120" s="30">
        <v>100</v>
      </c>
      <c r="J120" s="30">
        <v>100</v>
      </c>
      <c r="K120" s="30">
        <v>100</v>
      </c>
      <c r="L120" s="30">
        <v>100</v>
      </c>
      <c r="M120" s="64">
        <v>0.27</v>
      </c>
      <c r="N120" s="64">
        <v>0.45</v>
      </c>
      <c r="O120" s="8">
        <v>216</v>
      </c>
      <c r="P120" s="5">
        <v>0</v>
      </c>
      <c r="Q120" s="5">
        <v>70</v>
      </c>
      <c r="R120" s="6">
        <v>0</v>
      </c>
      <c r="S120" s="6">
        <v>0</v>
      </c>
      <c r="T120" s="10">
        <v>83.33</v>
      </c>
      <c r="U120" s="10">
        <v>100</v>
      </c>
      <c r="V120" s="14">
        <v>0</v>
      </c>
      <c r="W120" s="10">
        <v>96.2</v>
      </c>
      <c r="X120" s="14">
        <v>0</v>
      </c>
      <c r="Y120" s="11">
        <v>100</v>
      </c>
      <c r="Z120" s="35">
        <v>100</v>
      </c>
      <c r="AA120" s="12">
        <v>0.1333</v>
      </c>
      <c r="AB120" s="4"/>
      <c r="AC120" s="6">
        <v>100</v>
      </c>
      <c r="AD120" s="4"/>
      <c r="AE120" s="57">
        <v>0</v>
      </c>
      <c r="AF120" s="60">
        <v>83</v>
      </c>
      <c r="AG120" s="60">
        <v>100</v>
      </c>
      <c r="AH120" s="67">
        <v>1</v>
      </c>
      <c r="AI120" s="66">
        <v>0.21</v>
      </c>
    </row>
    <row r="121" spans="1:35" ht="15.75" customHeight="1" thickBot="1">
      <c r="A121" s="4">
        <v>118</v>
      </c>
      <c r="B121" s="4">
        <v>1802050</v>
      </c>
      <c r="C121" s="4" t="s">
        <v>164</v>
      </c>
      <c r="D121" s="4">
        <v>1802050013</v>
      </c>
      <c r="E121" s="4">
        <v>1806112013</v>
      </c>
      <c r="F121" s="4" t="s">
        <v>39</v>
      </c>
      <c r="G121" s="5">
        <v>80</v>
      </c>
      <c r="H121" s="30">
        <v>100</v>
      </c>
      <c r="I121" s="30">
        <v>100</v>
      </c>
      <c r="J121" s="30">
        <v>100</v>
      </c>
      <c r="K121" s="30">
        <v>100</v>
      </c>
      <c r="L121" s="30">
        <v>100</v>
      </c>
      <c r="M121" s="64">
        <v>0.21</v>
      </c>
      <c r="N121" s="64">
        <v>0.43</v>
      </c>
      <c r="O121" s="8">
        <v>60</v>
      </c>
      <c r="P121" s="5">
        <v>0</v>
      </c>
      <c r="Q121" s="5">
        <v>90</v>
      </c>
      <c r="R121" s="6">
        <v>0</v>
      </c>
      <c r="S121" s="6">
        <v>0</v>
      </c>
      <c r="T121" s="10">
        <v>88</v>
      </c>
      <c r="U121" s="10">
        <v>100</v>
      </c>
      <c r="V121" s="14">
        <v>0</v>
      </c>
      <c r="W121" s="10">
        <v>88</v>
      </c>
      <c r="X121" s="14">
        <v>0</v>
      </c>
      <c r="Y121" s="11">
        <v>100</v>
      </c>
      <c r="Z121" s="35">
        <v>100</v>
      </c>
      <c r="AA121" s="12">
        <v>0.62</v>
      </c>
      <c r="AB121" s="4"/>
      <c r="AC121" s="6">
        <v>85</v>
      </c>
      <c r="AD121" s="4"/>
      <c r="AE121" s="57">
        <v>0</v>
      </c>
      <c r="AF121" s="60">
        <v>84</v>
      </c>
      <c r="AG121" s="60">
        <v>100</v>
      </c>
      <c r="AH121" s="65">
        <v>1</v>
      </c>
      <c r="AI121" s="64">
        <v>0.26</v>
      </c>
    </row>
    <row r="122" spans="1:35" ht="15.75" customHeight="1" thickBot="1">
      <c r="A122" s="4">
        <v>119</v>
      </c>
      <c r="B122" s="4">
        <v>1802050</v>
      </c>
      <c r="C122" s="4" t="s">
        <v>164</v>
      </c>
      <c r="D122" s="4">
        <v>1802050012</v>
      </c>
      <c r="E122" s="4">
        <v>1806112014</v>
      </c>
      <c r="F122" s="4" t="s">
        <v>181</v>
      </c>
      <c r="G122" s="5">
        <v>75</v>
      </c>
      <c r="H122" s="30">
        <v>100</v>
      </c>
      <c r="I122" s="30">
        <v>100</v>
      </c>
      <c r="J122" s="30">
        <v>100</v>
      </c>
      <c r="K122" s="30">
        <v>100</v>
      </c>
      <c r="L122" s="30">
        <v>100</v>
      </c>
      <c r="M122" s="64">
        <v>0.27</v>
      </c>
      <c r="N122" s="64">
        <v>0.47</v>
      </c>
      <c r="O122" s="8">
        <v>62</v>
      </c>
      <c r="P122" s="5">
        <v>0</v>
      </c>
      <c r="Q122" s="5">
        <v>80</v>
      </c>
      <c r="R122" s="6">
        <v>0</v>
      </c>
      <c r="S122" s="6">
        <v>0</v>
      </c>
      <c r="T122" s="10">
        <v>85.71</v>
      </c>
      <c r="U122" s="10">
        <v>100</v>
      </c>
      <c r="V122" s="14">
        <v>0</v>
      </c>
      <c r="W122" s="10">
        <v>85.71</v>
      </c>
      <c r="X122" s="14">
        <v>0</v>
      </c>
      <c r="Y122" s="11">
        <v>100</v>
      </c>
      <c r="Z122" s="35">
        <v>100</v>
      </c>
      <c r="AA122" s="12">
        <v>3.7499999999999999E-2</v>
      </c>
      <c r="AB122" s="4"/>
      <c r="AC122" s="6">
        <v>83</v>
      </c>
      <c r="AD122" s="4"/>
      <c r="AE122" s="57">
        <v>0</v>
      </c>
      <c r="AF122" s="60">
        <v>64</v>
      </c>
      <c r="AG122" s="60">
        <v>100</v>
      </c>
      <c r="AH122" s="65">
        <v>1</v>
      </c>
      <c r="AI122" s="64">
        <v>0.21</v>
      </c>
    </row>
    <row r="123" spans="1:35" ht="15.75" customHeight="1" thickBot="1">
      <c r="A123" s="4">
        <v>120</v>
      </c>
      <c r="B123" s="4">
        <v>1802050</v>
      </c>
      <c r="C123" s="4" t="s">
        <v>164</v>
      </c>
      <c r="D123" s="4">
        <v>1802050019</v>
      </c>
      <c r="E123" s="4">
        <v>1806112015</v>
      </c>
      <c r="F123" s="4" t="s">
        <v>182</v>
      </c>
      <c r="G123" s="5">
        <v>75</v>
      </c>
      <c r="H123" s="30">
        <v>100</v>
      </c>
      <c r="I123" s="30">
        <v>100</v>
      </c>
      <c r="J123" s="30">
        <v>100</v>
      </c>
      <c r="K123" s="30">
        <v>100</v>
      </c>
      <c r="L123" s="30">
        <v>100</v>
      </c>
      <c r="M123" s="64">
        <v>0.23</v>
      </c>
      <c r="N123" s="64">
        <v>0.47</v>
      </c>
      <c r="O123" s="8">
        <v>505</v>
      </c>
      <c r="P123" s="5">
        <v>0</v>
      </c>
      <c r="Q123" s="5">
        <v>50</v>
      </c>
      <c r="R123" s="6">
        <v>0</v>
      </c>
      <c r="S123" s="6">
        <v>0</v>
      </c>
      <c r="T123" s="10">
        <v>86.9</v>
      </c>
      <c r="U123" s="10">
        <v>100</v>
      </c>
      <c r="V123" s="14">
        <v>0</v>
      </c>
      <c r="W123" s="10">
        <v>86.9</v>
      </c>
      <c r="X123" s="14">
        <v>0</v>
      </c>
      <c r="Y123" s="11">
        <v>91.1</v>
      </c>
      <c r="Z123" s="35">
        <v>100</v>
      </c>
      <c r="AA123" s="12">
        <v>6.5299999999999997E-2</v>
      </c>
      <c r="AB123" s="4"/>
      <c r="AC123" s="6">
        <v>83</v>
      </c>
      <c r="AD123" s="4"/>
      <c r="AE123" s="57">
        <v>0</v>
      </c>
      <c r="AF123" s="60">
        <v>90</v>
      </c>
      <c r="AG123" s="60">
        <v>100</v>
      </c>
      <c r="AH123" s="67">
        <v>1</v>
      </c>
      <c r="AI123" s="64">
        <v>0.21</v>
      </c>
    </row>
    <row r="124" spans="1:35" ht="15.75" customHeight="1" thickBot="1">
      <c r="A124" s="4">
        <v>121</v>
      </c>
      <c r="B124" s="4">
        <v>1802050</v>
      </c>
      <c r="C124" s="4" t="s">
        <v>164</v>
      </c>
      <c r="D124" s="4">
        <v>1802050007</v>
      </c>
      <c r="E124" s="4">
        <v>1806112016</v>
      </c>
      <c r="F124" s="4" t="s">
        <v>183</v>
      </c>
      <c r="G124" s="5">
        <v>75</v>
      </c>
      <c r="H124" s="30">
        <v>82</v>
      </c>
      <c r="I124" s="30">
        <v>100</v>
      </c>
      <c r="J124" s="30">
        <v>100</v>
      </c>
      <c r="K124" s="30">
        <v>100</v>
      </c>
      <c r="L124" s="30">
        <v>100</v>
      </c>
      <c r="M124" s="64">
        <v>0.26</v>
      </c>
      <c r="N124" s="64">
        <v>0.5</v>
      </c>
      <c r="O124" s="8">
        <v>339</v>
      </c>
      <c r="P124" s="5">
        <v>0</v>
      </c>
      <c r="Q124" s="5">
        <v>70</v>
      </c>
      <c r="R124" s="6">
        <v>0</v>
      </c>
      <c r="S124" s="6">
        <v>0</v>
      </c>
      <c r="T124" s="10">
        <v>89.29</v>
      </c>
      <c r="U124" s="10">
        <v>100</v>
      </c>
      <c r="V124" s="14">
        <v>0</v>
      </c>
      <c r="W124" s="10">
        <v>80.59</v>
      </c>
      <c r="X124" s="14">
        <v>0</v>
      </c>
      <c r="Y124" s="11">
        <v>97.1</v>
      </c>
      <c r="Z124" s="35">
        <v>76</v>
      </c>
      <c r="AA124" s="12">
        <v>4.4699999999999997E-2</v>
      </c>
      <c r="AB124" s="4"/>
      <c r="AC124" s="6">
        <v>87</v>
      </c>
      <c r="AD124" s="4"/>
      <c r="AE124" s="57">
        <v>0</v>
      </c>
      <c r="AF124" s="60">
        <v>75</v>
      </c>
      <c r="AG124" s="60">
        <v>100</v>
      </c>
      <c r="AH124" s="65">
        <v>1</v>
      </c>
      <c r="AI124" s="64">
        <v>0.23</v>
      </c>
    </row>
    <row r="125" spans="1:35" ht="15.75" customHeight="1" thickBot="1">
      <c r="A125" s="4">
        <v>122</v>
      </c>
      <c r="B125" s="4">
        <v>1802050</v>
      </c>
      <c r="C125" s="4" t="s">
        <v>164</v>
      </c>
      <c r="D125" s="4">
        <v>1802050014</v>
      </c>
      <c r="E125" s="4">
        <v>1806112017</v>
      </c>
      <c r="F125" s="4" t="s">
        <v>184</v>
      </c>
      <c r="G125" s="5">
        <v>80</v>
      </c>
      <c r="H125" s="30">
        <v>100</v>
      </c>
      <c r="I125" s="30">
        <v>100</v>
      </c>
      <c r="J125" s="30">
        <v>100</v>
      </c>
      <c r="K125" s="30">
        <v>100</v>
      </c>
      <c r="L125" s="30">
        <v>100</v>
      </c>
      <c r="M125" s="64">
        <v>0.24</v>
      </c>
      <c r="N125" s="64">
        <v>0.47</v>
      </c>
      <c r="O125" s="8">
        <v>333</v>
      </c>
      <c r="P125" s="5">
        <v>0</v>
      </c>
      <c r="Q125" s="5">
        <v>80</v>
      </c>
      <c r="R125" s="6">
        <v>0</v>
      </c>
      <c r="S125" s="6">
        <v>0</v>
      </c>
      <c r="T125" s="10">
        <v>79.87</v>
      </c>
      <c r="U125" s="10">
        <v>100</v>
      </c>
      <c r="V125" s="14">
        <v>0</v>
      </c>
      <c r="W125" s="10">
        <v>79.87</v>
      </c>
      <c r="X125" s="14">
        <v>0</v>
      </c>
      <c r="Y125" s="11">
        <v>87.1</v>
      </c>
      <c r="Z125" s="35">
        <v>100</v>
      </c>
      <c r="AA125" s="12">
        <v>3.6999999999999998E-2</v>
      </c>
      <c r="AB125" s="4"/>
      <c r="AC125" s="6">
        <v>100</v>
      </c>
      <c r="AD125" s="4"/>
      <c r="AE125" s="57">
        <v>0</v>
      </c>
      <c r="AF125" s="60">
        <v>75</v>
      </c>
      <c r="AG125" s="60">
        <v>100</v>
      </c>
      <c r="AH125" s="65">
        <v>1</v>
      </c>
      <c r="AI125" s="64">
        <v>0.24</v>
      </c>
    </row>
    <row r="126" spans="1:35" ht="15.75" customHeight="1" thickBot="1">
      <c r="A126" s="4">
        <v>123</v>
      </c>
      <c r="B126" s="4">
        <v>1802050</v>
      </c>
      <c r="C126" s="4" t="s">
        <v>164</v>
      </c>
      <c r="D126" s="4">
        <v>1802050016</v>
      </c>
      <c r="E126" s="4">
        <v>1806112018</v>
      </c>
      <c r="F126" s="4" t="s">
        <v>185</v>
      </c>
      <c r="G126" s="5">
        <v>70</v>
      </c>
      <c r="H126" s="30">
        <v>100</v>
      </c>
      <c r="I126" s="30">
        <v>100</v>
      </c>
      <c r="J126" s="30">
        <v>100</v>
      </c>
      <c r="K126" s="30">
        <v>100</v>
      </c>
      <c r="L126" s="30">
        <v>100</v>
      </c>
      <c r="M126" s="64">
        <v>0.23</v>
      </c>
      <c r="N126" s="64">
        <v>0.43</v>
      </c>
      <c r="O126" s="8">
        <v>408</v>
      </c>
      <c r="P126" s="5">
        <v>0</v>
      </c>
      <c r="Q126" s="5">
        <v>80</v>
      </c>
      <c r="R126" s="6">
        <v>0</v>
      </c>
      <c r="S126" s="6">
        <v>0</v>
      </c>
      <c r="T126" s="10">
        <v>97.48</v>
      </c>
      <c r="U126" s="10">
        <v>100</v>
      </c>
      <c r="V126" s="14">
        <v>0</v>
      </c>
      <c r="W126" s="10">
        <v>97.48</v>
      </c>
      <c r="X126" s="14">
        <v>0</v>
      </c>
      <c r="Y126" s="11">
        <v>100</v>
      </c>
      <c r="Z126" s="35">
        <v>100</v>
      </c>
      <c r="AA126" s="12">
        <v>6.7199999999999996E-2</v>
      </c>
      <c r="AB126" s="4"/>
      <c r="AC126" s="6">
        <v>100</v>
      </c>
      <c r="AD126" s="4"/>
      <c r="AE126" s="57">
        <v>0</v>
      </c>
      <c r="AF126" s="60">
        <v>80</v>
      </c>
      <c r="AG126" s="60">
        <v>100</v>
      </c>
      <c r="AH126" s="67">
        <v>1</v>
      </c>
      <c r="AI126" s="64">
        <v>0.24</v>
      </c>
    </row>
    <row r="127" spans="1:35" ht="15.75" customHeight="1" thickBot="1">
      <c r="A127" s="4">
        <v>124</v>
      </c>
      <c r="B127" s="4">
        <v>1802050</v>
      </c>
      <c r="C127" s="4" t="s">
        <v>164</v>
      </c>
      <c r="D127" s="4">
        <v>1802050003</v>
      </c>
      <c r="E127" s="4">
        <v>1806112019</v>
      </c>
      <c r="F127" s="4" t="s">
        <v>186</v>
      </c>
      <c r="G127" s="5">
        <v>78</v>
      </c>
      <c r="H127" s="30">
        <v>100</v>
      </c>
      <c r="I127" s="30">
        <v>100</v>
      </c>
      <c r="J127" s="30">
        <v>100</v>
      </c>
      <c r="K127" s="30">
        <v>100</v>
      </c>
      <c r="L127" s="30">
        <v>100</v>
      </c>
      <c r="M127" s="64">
        <v>0.27</v>
      </c>
      <c r="N127" s="64">
        <v>0.47</v>
      </c>
      <c r="O127" s="8">
        <v>282</v>
      </c>
      <c r="P127" s="5">
        <v>100</v>
      </c>
      <c r="Q127" s="5">
        <v>80</v>
      </c>
      <c r="R127" s="6">
        <v>0</v>
      </c>
      <c r="S127" s="6">
        <v>0</v>
      </c>
      <c r="T127" s="9" t="s">
        <v>187</v>
      </c>
      <c r="U127" s="10">
        <v>100</v>
      </c>
      <c r="V127" s="10">
        <v>0</v>
      </c>
      <c r="W127" s="10">
        <v>82.64</v>
      </c>
      <c r="X127" s="10">
        <v>0</v>
      </c>
      <c r="Y127" s="11">
        <v>100</v>
      </c>
      <c r="Z127" s="35">
        <v>80</v>
      </c>
      <c r="AA127" s="12">
        <f>321/488</f>
        <v>0.65778688524590201</v>
      </c>
      <c r="AB127" s="4"/>
      <c r="AC127" s="6">
        <v>26.2</v>
      </c>
      <c r="AD127" s="4"/>
      <c r="AE127" s="57">
        <v>0</v>
      </c>
      <c r="AF127" s="60">
        <v>47</v>
      </c>
      <c r="AG127" s="60">
        <v>80</v>
      </c>
      <c r="AH127" s="65">
        <v>1</v>
      </c>
      <c r="AI127" s="64">
        <v>0.21</v>
      </c>
    </row>
    <row r="128" spans="1:35" ht="15.75" customHeight="1" thickBot="1">
      <c r="A128" s="4">
        <v>125</v>
      </c>
      <c r="B128" s="4">
        <v>1802050</v>
      </c>
      <c r="C128" s="4" t="s">
        <v>164</v>
      </c>
      <c r="D128" s="4">
        <v>1802050020</v>
      </c>
      <c r="E128" s="4">
        <v>1806112020</v>
      </c>
      <c r="F128" s="4" t="s">
        <v>188</v>
      </c>
      <c r="G128" s="5">
        <v>75</v>
      </c>
      <c r="H128" s="30">
        <v>100</v>
      </c>
      <c r="I128" s="30">
        <v>100</v>
      </c>
      <c r="J128" s="30">
        <v>100</v>
      </c>
      <c r="K128" s="30">
        <v>100</v>
      </c>
      <c r="L128" s="30">
        <v>100</v>
      </c>
      <c r="M128" s="64">
        <v>0.21</v>
      </c>
      <c r="N128" s="64">
        <v>0.5</v>
      </c>
      <c r="O128" s="8">
        <v>373</v>
      </c>
      <c r="P128" s="5">
        <v>0</v>
      </c>
      <c r="Q128" s="5">
        <v>70</v>
      </c>
      <c r="R128" s="6">
        <v>0</v>
      </c>
      <c r="S128" s="6">
        <v>0</v>
      </c>
      <c r="T128" s="9" t="s">
        <v>189</v>
      </c>
      <c r="U128" s="10">
        <v>100</v>
      </c>
      <c r="V128" s="10">
        <v>0</v>
      </c>
      <c r="W128" s="9">
        <v>88.24</v>
      </c>
      <c r="X128" s="10">
        <v>0</v>
      </c>
      <c r="Y128" s="11">
        <v>100</v>
      </c>
      <c r="Z128" s="35">
        <v>100</v>
      </c>
      <c r="AA128" s="12">
        <f>316/486</f>
        <v>0.65020576131687202</v>
      </c>
      <c r="AB128" s="4"/>
      <c r="AC128" s="6">
        <v>25.4</v>
      </c>
      <c r="AD128" s="4"/>
      <c r="AE128" s="57">
        <v>0</v>
      </c>
      <c r="AF128" s="60">
        <v>57</v>
      </c>
      <c r="AG128" s="60">
        <v>100</v>
      </c>
      <c r="AH128" s="65">
        <v>1</v>
      </c>
      <c r="AI128" s="64">
        <v>0.3</v>
      </c>
    </row>
    <row r="129" spans="1:35" ht="15.75" customHeight="1" thickBot="1">
      <c r="A129" s="4">
        <v>126</v>
      </c>
      <c r="B129" s="4">
        <v>1802050</v>
      </c>
      <c r="C129" s="4" t="s">
        <v>164</v>
      </c>
      <c r="D129" s="4">
        <v>1802050021</v>
      </c>
      <c r="E129" s="4">
        <v>1806112021</v>
      </c>
      <c r="F129" s="4" t="s">
        <v>190</v>
      </c>
      <c r="G129" s="5">
        <v>70</v>
      </c>
      <c r="H129" s="30">
        <v>100</v>
      </c>
      <c r="I129" s="30">
        <v>100</v>
      </c>
      <c r="J129" s="30">
        <v>100</v>
      </c>
      <c r="K129" s="30">
        <v>100</v>
      </c>
      <c r="L129" s="30">
        <v>100</v>
      </c>
      <c r="M129" s="64">
        <v>0.26</v>
      </c>
      <c r="N129" s="64">
        <v>0.47</v>
      </c>
      <c r="O129" s="8">
        <v>456</v>
      </c>
      <c r="P129" s="5">
        <v>0</v>
      </c>
      <c r="Q129" s="5">
        <v>78</v>
      </c>
      <c r="R129" s="6">
        <v>0</v>
      </c>
      <c r="S129" s="6">
        <v>0</v>
      </c>
      <c r="T129" s="9" t="s">
        <v>191</v>
      </c>
      <c r="U129" s="10">
        <v>100</v>
      </c>
      <c r="V129" s="10">
        <v>0</v>
      </c>
      <c r="W129" s="9">
        <v>80.28</v>
      </c>
      <c r="X129" s="10">
        <v>0</v>
      </c>
      <c r="Y129" s="11">
        <v>100</v>
      </c>
      <c r="Z129" s="35">
        <v>100</v>
      </c>
      <c r="AA129" s="12">
        <f>294/534</f>
        <v>0.550561797752809</v>
      </c>
      <c r="AB129" s="4"/>
      <c r="AC129" s="6">
        <v>26.1</v>
      </c>
      <c r="AD129" s="4"/>
      <c r="AE129" s="57">
        <v>0</v>
      </c>
      <c r="AF129" s="60">
        <v>48</v>
      </c>
      <c r="AG129" s="60">
        <v>100</v>
      </c>
      <c r="AH129" s="67">
        <v>1</v>
      </c>
      <c r="AI129" s="64">
        <v>0.28000000000000003</v>
      </c>
    </row>
    <row r="130" spans="1:35" ht="15.75" customHeight="1" thickBot="1">
      <c r="A130" s="4">
        <v>127</v>
      </c>
      <c r="B130" s="4">
        <v>1802050</v>
      </c>
      <c r="C130" s="4" t="s">
        <v>164</v>
      </c>
      <c r="D130" s="4">
        <v>1802050025</v>
      </c>
      <c r="E130" s="4">
        <v>1806112022</v>
      </c>
      <c r="F130" s="4" t="s">
        <v>192</v>
      </c>
      <c r="G130" s="5">
        <v>80</v>
      </c>
      <c r="H130" s="30">
        <v>100</v>
      </c>
      <c r="I130" s="30">
        <v>100</v>
      </c>
      <c r="J130" s="30">
        <v>100</v>
      </c>
      <c r="K130" s="30">
        <v>100</v>
      </c>
      <c r="L130" s="30">
        <v>100</v>
      </c>
      <c r="M130" s="64">
        <v>0.21</v>
      </c>
      <c r="N130" s="64">
        <v>0.43</v>
      </c>
      <c r="O130" s="8">
        <v>158</v>
      </c>
      <c r="P130" s="5">
        <v>0</v>
      </c>
      <c r="Q130" s="5">
        <v>76</v>
      </c>
      <c r="R130" s="6">
        <v>0</v>
      </c>
      <c r="S130" s="6">
        <v>0</v>
      </c>
      <c r="T130" s="10">
        <v>89.04</v>
      </c>
      <c r="U130" s="10">
        <v>100</v>
      </c>
      <c r="V130" s="14">
        <v>0</v>
      </c>
      <c r="W130" s="10">
        <v>68.790000000000006</v>
      </c>
      <c r="X130" s="14">
        <v>0</v>
      </c>
      <c r="Y130" s="11">
        <v>100</v>
      </c>
      <c r="Z130" s="35">
        <v>100</v>
      </c>
      <c r="AA130" s="12">
        <v>4.6899999999999997E-2</v>
      </c>
      <c r="AB130" s="4"/>
      <c r="AC130" s="6">
        <v>100</v>
      </c>
      <c r="AD130" s="4"/>
      <c r="AE130" s="57">
        <v>0</v>
      </c>
      <c r="AF130" s="60">
        <v>77</v>
      </c>
      <c r="AG130" s="60">
        <v>100</v>
      </c>
      <c r="AH130" s="65">
        <v>1</v>
      </c>
      <c r="AI130" s="64">
        <v>0.26</v>
      </c>
    </row>
    <row r="131" spans="1:35" ht="15.75" customHeight="1" thickBot="1">
      <c r="A131" s="4">
        <v>128</v>
      </c>
      <c r="B131" s="4">
        <v>1802050</v>
      </c>
      <c r="C131" s="4" t="s">
        <v>164</v>
      </c>
      <c r="D131" s="4">
        <v>1802050026</v>
      </c>
      <c r="E131" s="4">
        <v>1806112023</v>
      </c>
      <c r="F131" s="4" t="s">
        <v>193</v>
      </c>
      <c r="G131" s="5">
        <v>85</v>
      </c>
      <c r="H131" s="30">
        <v>96</v>
      </c>
      <c r="I131" s="30">
        <v>100</v>
      </c>
      <c r="J131" s="30">
        <v>100</v>
      </c>
      <c r="K131" s="30">
        <v>100</v>
      </c>
      <c r="L131" s="30">
        <v>100</v>
      </c>
      <c r="M131" s="64">
        <v>0.27</v>
      </c>
      <c r="N131" s="64">
        <v>0.5</v>
      </c>
      <c r="O131" s="8">
        <v>452</v>
      </c>
      <c r="P131" s="5">
        <v>0</v>
      </c>
      <c r="Q131" s="5">
        <v>80</v>
      </c>
      <c r="R131" s="6">
        <v>0</v>
      </c>
      <c r="S131" s="6">
        <v>0</v>
      </c>
      <c r="T131" s="10">
        <v>68.790000000000006</v>
      </c>
      <c r="U131" s="10">
        <v>100</v>
      </c>
      <c r="V131" s="14">
        <v>0</v>
      </c>
      <c r="W131" s="10">
        <v>68.790000000000006</v>
      </c>
      <c r="X131" s="14">
        <v>0</v>
      </c>
      <c r="Y131" s="11">
        <v>100</v>
      </c>
      <c r="Z131" s="35">
        <v>100</v>
      </c>
      <c r="AA131" s="12">
        <v>5.4399999999999997E-2</v>
      </c>
      <c r="AB131" s="4"/>
      <c r="AC131" s="6">
        <v>100</v>
      </c>
      <c r="AD131" s="4"/>
      <c r="AE131" s="57">
        <v>0</v>
      </c>
      <c r="AF131" s="60">
        <v>72</v>
      </c>
      <c r="AG131" s="60">
        <v>100</v>
      </c>
      <c r="AH131" s="65">
        <v>1</v>
      </c>
      <c r="AI131" s="64">
        <v>0.24</v>
      </c>
    </row>
    <row r="132" spans="1:35" ht="15.75" customHeight="1" thickBot="1">
      <c r="A132" s="4">
        <v>129</v>
      </c>
      <c r="B132" s="4">
        <v>1802050</v>
      </c>
      <c r="C132" s="4" t="s">
        <v>164</v>
      </c>
      <c r="D132" s="4">
        <v>1802050022</v>
      </c>
      <c r="E132" s="4">
        <v>1806112024</v>
      </c>
      <c r="F132" s="4" t="s">
        <v>194</v>
      </c>
      <c r="G132" s="5">
        <v>70</v>
      </c>
      <c r="H132" s="30">
        <v>100</v>
      </c>
      <c r="I132" s="30">
        <v>100</v>
      </c>
      <c r="J132" s="30">
        <v>100</v>
      </c>
      <c r="K132" s="30">
        <v>100</v>
      </c>
      <c r="L132" s="30">
        <v>100</v>
      </c>
      <c r="M132" s="64">
        <v>0.23</v>
      </c>
      <c r="N132" s="64">
        <v>0.49</v>
      </c>
      <c r="O132" s="8">
        <v>461</v>
      </c>
      <c r="P132" s="5">
        <v>0</v>
      </c>
      <c r="Q132" s="5">
        <v>85</v>
      </c>
      <c r="R132" s="6">
        <v>0</v>
      </c>
      <c r="S132" s="6">
        <v>0</v>
      </c>
      <c r="T132" s="9" t="s">
        <v>195</v>
      </c>
      <c r="U132" s="10">
        <v>100</v>
      </c>
      <c r="V132" s="10">
        <v>0</v>
      </c>
      <c r="W132" s="9">
        <v>81.430000000000007</v>
      </c>
      <c r="X132" s="10">
        <v>2</v>
      </c>
      <c r="Y132" s="11">
        <v>100</v>
      </c>
      <c r="Z132" s="35">
        <v>100</v>
      </c>
      <c r="AA132" s="12">
        <f>304/614</f>
        <v>0.49511400651465798</v>
      </c>
      <c r="AB132" s="4"/>
      <c r="AC132" s="6">
        <v>27.1</v>
      </c>
      <c r="AD132" s="4"/>
      <c r="AE132" s="57">
        <v>0</v>
      </c>
      <c r="AF132" s="60">
        <v>39</v>
      </c>
      <c r="AG132" s="60">
        <v>100</v>
      </c>
      <c r="AH132" s="67">
        <v>1</v>
      </c>
      <c r="AI132" s="64">
        <v>0.23</v>
      </c>
    </row>
    <row r="133" spans="1:35" ht="15.75" customHeight="1" thickBot="1">
      <c r="A133" s="4">
        <v>130</v>
      </c>
      <c r="B133" s="4">
        <v>1802050</v>
      </c>
      <c r="C133" s="4" t="s">
        <v>164</v>
      </c>
      <c r="D133" s="4">
        <v>1802050023</v>
      </c>
      <c r="E133" s="4">
        <v>1806112025</v>
      </c>
      <c r="F133" s="4" t="s">
        <v>196</v>
      </c>
      <c r="G133" s="5">
        <v>82</v>
      </c>
      <c r="H133" s="30">
        <v>100</v>
      </c>
      <c r="I133" s="30">
        <v>100</v>
      </c>
      <c r="J133" s="30">
        <v>100</v>
      </c>
      <c r="K133" s="30">
        <v>100</v>
      </c>
      <c r="L133" s="30">
        <v>100</v>
      </c>
      <c r="M133" s="64">
        <v>0.26</v>
      </c>
      <c r="N133" s="64">
        <v>0.43</v>
      </c>
      <c r="O133" s="8">
        <v>286</v>
      </c>
      <c r="P133" s="5">
        <v>0</v>
      </c>
      <c r="Q133" s="5">
        <v>80</v>
      </c>
      <c r="R133" s="6">
        <v>0</v>
      </c>
      <c r="S133" s="6">
        <v>0</v>
      </c>
      <c r="T133" s="9" t="s">
        <v>197</v>
      </c>
      <c r="U133" s="10">
        <v>100</v>
      </c>
      <c r="V133" s="10">
        <v>0</v>
      </c>
      <c r="W133" s="9">
        <v>82.22</v>
      </c>
      <c r="X133" s="10">
        <v>2</v>
      </c>
      <c r="Y133" s="11">
        <v>100</v>
      </c>
      <c r="Z133" s="35">
        <v>100</v>
      </c>
      <c r="AA133" s="12">
        <f>326/579</f>
        <v>0.56303972366148503</v>
      </c>
      <c r="AB133" s="4"/>
      <c r="AC133" s="6">
        <v>25.4</v>
      </c>
      <c r="AD133" s="4"/>
      <c r="AE133" s="57">
        <v>0</v>
      </c>
      <c r="AF133" s="60">
        <v>49</v>
      </c>
      <c r="AG133" s="60">
        <v>100</v>
      </c>
      <c r="AH133" s="65">
        <v>1</v>
      </c>
      <c r="AI133" s="64">
        <v>0.21</v>
      </c>
    </row>
    <row r="134" spans="1:35" ht="15.75" customHeight="1" thickBot="1">
      <c r="A134" s="4">
        <v>131</v>
      </c>
      <c r="B134" s="4">
        <v>1802050</v>
      </c>
      <c r="C134" s="4" t="s">
        <v>164</v>
      </c>
      <c r="D134" s="4">
        <v>1802050024</v>
      </c>
      <c r="E134" s="4">
        <v>1806112026</v>
      </c>
      <c r="F134" s="4" t="s">
        <v>198</v>
      </c>
      <c r="G134" s="5">
        <v>85</v>
      </c>
      <c r="H134" s="30">
        <v>100</v>
      </c>
      <c r="I134" s="30">
        <v>100</v>
      </c>
      <c r="J134" s="30">
        <v>100</v>
      </c>
      <c r="K134" s="30">
        <v>100</v>
      </c>
      <c r="L134" s="30">
        <v>100</v>
      </c>
      <c r="M134" s="64">
        <v>0.24</v>
      </c>
      <c r="N134" s="64">
        <v>0.47</v>
      </c>
      <c r="O134" s="8">
        <v>281</v>
      </c>
      <c r="P134" s="5">
        <v>100</v>
      </c>
      <c r="Q134" s="5">
        <v>85</v>
      </c>
      <c r="R134" s="6">
        <v>0</v>
      </c>
      <c r="S134" s="6">
        <v>0</v>
      </c>
      <c r="T134" s="9" t="s">
        <v>46</v>
      </c>
      <c r="U134" s="10">
        <v>100</v>
      </c>
      <c r="V134" s="10">
        <v>0</v>
      </c>
      <c r="W134" s="9">
        <v>82.65</v>
      </c>
      <c r="X134" s="10">
        <v>0</v>
      </c>
      <c r="Y134" s="11">
        <v>100</v>
      </c>
      <c r="Z134" s="35">
        <v>100</v>
      </c>
      <c r="AA134" s="12">
        <f>311/498</f>
        <v>0.62449799196787104</v>
      </c>
      <c r="AB134" s="4"/>
      <c r="AC134" s="6">
        <v>24.6</v>
      </c>
      <c r="AD134" s="4"/>
      <c r="AE134" s="57">
        <v>0</v>
      </c>
      <c r="AF134" s="60">
        <v>48</v>
      </c>
      <c r="AG134" s="60">
        <v>100</v>
      </c>
      <c r="AH134" s="65">
        <v>1</v>
      </c>
      <c r="AI134" s="64">
        <v>0.24</v>
      </c>
    </row>
    <row r="135" spans="1:35" ht="15.75" customHeight="1" thickBot="1">
      <c r="A135" s="4">
        <v>132</v>
      </c>
      <c r="B135" s="4">
        <v>1802050</v>
      </c>
      <c r="C135" s="4" t="s">
        <v>164</v>
      </c>
      <c r="D135" s="4">
        <v>1802050027</v>
      </c>
      <c r="E135" s="4">
        <v>1806112027</v>
      </c>
      <c r="F135" s="4" t="s">
        <v>199</v>
      </c>
      <c r="G135" s="5">
        <v>75</v>
      </c>
      <c r="H135" s="30">
        <v>90</v>
      </c>
      <c r="I135" s="30">
        <v>100</v>
      </c>
      <c r="J135" s="30">
        <v>100</v>
      </c>
      <c r="K135" s="30">
        <v>100</v>
      </c>
      <c r="L135" s="30">
        <v>100</v>
      </c>
      <c r="M135" s="64">
        <v>0.23</v>
      </c>
      <c r="N135" s="64">
        <v>0.5</v>
      </c>
      <c r="O135" s="8">
        <v>93</v>
      </c>
      <c r="P135" s="5">
        <v>100</v>
      </c>
      <c r="Q135" s="5">
        <v>85</v>
      </c>
      <c r="R135" s="6">
        <v>0</v>
      </c>
      <c r="S135" s="6">
        <v>0</v>
      </c>
      <c r="T135" s="10">
        <v>92.98</v>
      </c>
      <c r="U135" s="10">
        <v>100</v>
      </c>
      <c r="V135" s="10">
        <v>0</v>
      </c>
      <c r="W135" s="10">
        <v>92.98</v>
      </c>
      <c r="X135" s="10">
        <v>0</v>
      </c>
      <c r="Y135" s="11">
        <v>100</v>
      </c>
      <c r="Z135" s="35">
        <v>100</v>
      </c>
      <c r="AA135" s="12">
        <v>0.12859999999999999</v>
      </c>
      <c r="AB135" s="4"/>
      <c r="AC135" s="30">
        <v>85</v>
      </c>
      <c r="AD135" s="4"/>
      <c r="AE135" s="57">
        <v>0</v>
      </c>
      <c r="AF135" s="60">
        <v>77</v>
      </c>
      <c r="AG135" s="60">
        <v>100</v>
      </c>
      <c r="AH135" s="58"/>
      <c r="AI135" s="64">
        <v>0.23</v>
      </c>
    </row>
    <row r="136" spans="1:35" ht="15.75" customHeight="1">
      <c r="A136" s="4">
        <v>133</v>
      </c>
      <c r="B136" s="4">
        <v>1802011</v>
      </c>
      <c r="C136" s="4" t="s">
        <v>200</v>
      </c>
      <c r="D136" s="4">
        <v>1802011001</v>
      </c>
      <c r="E136" s="4">
        <v>1806122001</v>
      </c>
      <c r="F136" s="4" t="s">
        <v>201</v>
      </c>
      <c r="G136" s="5">
        <v>78</v>
      </c>
      <c r="H136" s="30">
        <v>100</v>
      </c>
      <c r="I136" s="30">
        <v>100</v>
      </c>
      <c r="J136" s="30">
        <v>100</v>
      </c>
      <c r="K136" s="30">
        <v>100</v>
      </c>
      <c r="L136" s="30">
        <v>100</v>
      </c>
      <c r="M136" s="64">
        <v>0.21</v>
      </c>
      <c r="N136" s="64">
        <v>0.47</v>
      </c>
      <c r="O136" s="8">
        <v>334</v>
      </c>
      <c r="P136" s="5">
        <v>100</v>
      </c>
      <c r="Q136" s="5">
        <v>100</v>
      </c>
      <c r="R136" s="6">
        <v>0</v>
      </c>
      <c r="S136" s="6">
        <v>0</v>
      </c>
      <c r="T136" s="10">
        <v>81</v>
      </c>
      <c r="U136" s="10">
        <v>100</v>
      </c>
      <c r="V136" s="10">
        <v>0</v>
      </c>
      <c r="W136" s="10">
        <v>89.96</v>
      </c>
      <c r="X136" s="10">
        <v>0</v>
      </c>
      <c r="Y136" s="11">
        <v>100</v>
      </c>
      <c r="Z136" s="38">
        <v>100</v>
      </c>
      <c r="AA136" s="12">
        <f>28/470</f>
        <v>5.95744680851064E-2</v>
      </c>
      <c r="AB136" s="4"/>
      <c r="AC136" s="30">
        <v>82</v>
      </c>
      <c r="AD136" s="4"/>
      <c r="AE136" s="57">
        <v>0</v>
      </c>
      <c r="AF136" s="62">
        <v>94</v>
      </c>
      <c r="AG136" s="62">
        <v>100</v>
      </c>
      <c r="AH136" s="67">
        <v>1</v>
      </c>
      <c r="AI136" s="64">
        <v>0.27</v>
      </c>
    </row>
    <row r="137" spans="1:35" ht="15.75" customHeight="1">
      <c r="A137" s="4">
        <v>134</v>
      </c>
      <c r="B137" s="4">
        <v>1802011</v>
      </c>
      <c r="C137" s="4" t="s">
        <v>200</v>
      </c>
      <c r="D137" s="4">
        <v>1802011005</v>
      </c>
      <c r="E137" s="4">
        <v>1806122002</v>
      </c>
      <c r="F137" s="4" t="s">
        <v>202</v>
      </c>
      <c r="G137" s="5">
        <v>74</v>
      </c>
      <c r="H137" s="30">
        <v>100</v>
      </c>
      <c r="I137" s="30">
        <v>100</v>
      </c>
      <c r="J137" s="30">
        <v>100</v>
      </c>
      <c r="K137" s="30">
        <v>100</v>
      </c>
      <c r="L137" s="30">
        <v>100</v>
      </c>
      <c r="M137" s="64">
        <v>0.27</v>
      </c>
      <c r="N137" s="64">
        <v>0.43</v>
      </c>
      <c r="O137" s="8">
        <v>295</v>
      </c>
      <c r="P137" s="5">
        <v>100</v>
      </c>
      <c r="Q137" s="5">
        <v>100</v>
      </c>
      <c r="R137" s="6">
        <v>0</v>
      </c>
      <c r="S137" s="6">
        <v>0</v>
      </c>
      <c r="T137" s="10">
        <v>93.3</v>
      </c>
      <c r="U137" s="10">
        <v>100</v>
      </c>
      <c r="V137" s="10">
        <v>0</v>
      </c>
      <c r="W137" s="10">
        <v>90.55</v>
      </c>
      <c r="X137" s="10">
        <v>0</v>
      </c>
      <c r="Y137" s="11">
        <v>100</v>
      </c>
      <c r="Z137" s="38">
        <v>92.2</v>
      </c>
      <c r="AA137" s="12">
        <f>24/438</f>
        <v>5.4794520547945202E-2</v>
      </c>
      <c r="AB137" s="4"/>
      <c r="AC137" s="30">
        <v>81</v>
      </c>
      <c r="AD137" s="4"/>
      <c r="AE137" s="4">
        <v>0</v>
      </c>
      <c r="AF137" s="59">
        <v>88</v>
      </c>
      <c r="AG137" s="59">
        <v>92.2</v>
      </c>
      <c r="AH137" s="65">
        <v>1</v>
      </c>
      <c r="AI137" s="64">
        <v>0.21</v>
      </c>
    </row>
    <row r="138" spans="1:35" ht="15.75" customHeight="1">
      <c r="A138" s="4">
        <v>135</v>
      </c>
      <c r="B138" s="4">
        <v>1802011</v>
      </c>
      <c r="C138" s="4" t="s">
        <v>200</v>
      </c>
      <c r="D138" s="4">
        <v>1802011008</v>
      </c>
      <c r="E138" s="4">
        <v>1806122003</v>
      </c>
      <c r="F138" s="4" t="s">
        <v>151</v>
      </c>
      <c r="G138" s="5">
        <v>77</v>
      </c>
      <c r="H138" s="30">
        <v>100</v>
      </c>
      <c r="I138" s="30">
        <v>100</v>
      </c>
      <c r="J138" s="30">
        <v>100</v>
      </c>
      <c r="K138" s="30">
        <v>100</v>
      </c>
      <c r="L138" s="30">
        <v>100</v>
      </c>
      <c r="M138" s="64">
        <v>0.24</v>
      </c>
      <c r="N138" s="64">
        <v>0.47</v>
      </c>
      <c r="O138" s="8">
        <v>483</v>
      </c>
      <c r="P138" s="5">
        <v>100</v>
      </c>
      <c r="Q138" s="5">
        <v>100</v>
      </c>
      <c r="R138" s="6">
        <v>0</v>
      </c>
      <c r="S138" s="6">
        <v>0</v>
      </c>
      <c r="T138" s="10">
        <v>75</v>
      </c>
      <c r="U138" s="10">
        <v>100</v>
      </c>
      <c r="V138" s="10">
        <v>0</v>
      </c>
      <c r="W138" s="10">
        <v>93.39</v>
      </c>
      <c r="X138" s="10">
        <v>0</v>
      </c>
      <c r="Y138" s="11">
        <v>95.7</v>
      </c>
      <c r="Z138" s="38">
        <v>95</v>
      </c>
      <c r="AA138" s="12">
        <f>60/1000</f>
        <v>0.06</v>
      </c>
      <c r="AB138" s="4"/>
      <c r="AC138" s="30">
        <v>69</v>
      </c>
      <c r="AD138" s="4"/>
      <c r="AE138" s="4">
        <v>0</v>
      </c>
      <c r="AF138" s="38">
        <v>96</v>
      </c>
      <c r="AG138" s="38">
        <v>95</v>
      </c>
      <c r="AH138" s="65">
        <v>1</v>
      </c>
      <c r="AI138" s="64">
        <v>0.27</v>
      </c>
    </row>
    <row r="139" spans="1:35" ht="15.75" customHeight="1">
      <c r="A139" s="4">
        <v>136</v>
      </c>
      <c r="B139" s="4">
        <v>1802011</v>
      </c>
      <c r="C139" s="4" t="s">
        <v>200</v>
      </c>
      <c r="D139" s="4">
        <v>1802011007</v>
      </c>
      <c r="E139" s="4">
        <v>1806122004</v>
      </c>
      <c r="F139" s="4" t="s">
        <v>203</v>
      </c>
      <c r="G139" s="5">
        <v>76</v>
      </c>
      <c r="H139" s="30">
        <v>100</v>
      </c>
      <c r="I139" s="30">
        <v>100</v>
      </c>
      <c r="J139" s="30">
        <v>100</v>
      </c>
      <c r="K139" s="30">
        <v>100</v>
      </c>
      <c r="L139" s="30">
        <v>100</v>
      </c>
      <c r="M139" s="64">
        <v>0.21</v>
      </c>
      <c r="N139" s="64">
        <v>0.5</v>
      </c>
      <c r="O139" s="8">
        <v>210</v>
      </c>
      <c r="P139" s="5">
        <v>100</v>
      </c>
      <c r="Q139" s="5">
        <v>100</v>
      </c>
      <c r="R139" s="6">
        <v>0</v>
      </c>
      <c r="S139" s="6">
        <v>0</v>
      </c>
      <c r="T139" s="10">
        <v>80</v>
      </c>
      <c r="U139" s="10">
        <v>100</v>
      </c>
      <c r="V139" s="10">
        <v>0</v>
      </c>
      <c r="W139" s="10">
        <v>88.46</v>
      </c>
      <c r="X139" s="10">
        <v>0</v>
      </c>
      <c r="Y139" s="11">
        <v>100</v>
      </c>
      <c r="Z139" s="38">
        <v>100</v>
      </c>
      <c r="AA139" s="12">
        <f>22/360</f>
        <v>6.1111111111111102E-2</v>
      </c>
      <c r="AB139" s="4"/>
      <c r="AC139" s="30">
        <v>100</v>
      </c>
      <c r="AD139" s="4"/>
      <c r="AE139" s="4">
        <v>0</v>
      </c>
      <c r="AF139" s="38">
        <v>93</v>
      </c>
      <c r="AG139" s="38">
        <v>100</v>
      </c>
      <c r="AH139" s="67">
        <v>1</v>
      </c>
      <c r="AI139" s="4"/>
    </row>
    <row r="140" spans="1:35" ht="15.75" customHeight="1">
      <c r="A140" s="4">
        <v>137</v>
      </c>
      <c r="B140" s="4">
        <v>1802011</v>
      </c>
      <c r="C140" s="4" t="s">
        <v>200</v>
      </c>
      <c r="D140" s="4">
        <v>1802011006</v>
      </c>
      <c r="E140" s="4">
        <v>1806122005</v>
      </c>
      <c r="F140" s="4" t="s">
        <v>204</v>
      </c>
      <c r="G140" s="5">
        <v>78</v>
      </c>
      <c r="H140" s="30">
        <v>100</v>
      </c>
      <c r="I140" s="30">
        <v>100</v>
      </c>
      <c r="J140" s="30">
        <v>100</v>
      </c>
      <c r="K140" s="30">
        <v>100</v>
      </c>
      <c r="L140" s="30">
        <v>100</v>
      </c>
      <c r="M140" s="64">
        <v>0.28000000000000003</v>
      </c>
      <c r="N140" s="64">
        <v>0.44</v>
      </c>
      <c r="O140" s="8">
        <v>131</v>
      </c>
      <c r="P140" s="5">
        <v>100</v>
      </c>
      <c r="Q140" s="5">
        <v>100</v>
      </c>
      <c r="R140" s="6">
        <v>0</v>
      </c>
      <c r="S140" s="6">
        <v>0</v>
      </c>
      <c r="T140" s="10">
        <v>94.4</v>
      </c>
      <c r="U140" s="10">
        <v>100</v>
      </c>
      <c r="V140" s="10">
        <v>0</v>
      </c>
      <c r="W140" s="10">
        <v>97.44</v>
      </c>
      <c r="X140" s="10">
        <v>0</v>
      </c>
      <c r="Y140" s="11">
        <v>100</v>
      </c>
      <c r="Z140" s="38">
        <v>98</v>
      </c>
      <c r="AA140" s="12">
        <f>18/218</f>
        <v>8.2568807339449504E-2</v>
      </c>
      <c r="AB140" s="4"/>
      <c r="AC140" s="30">
        <v>73</v>
      </c>
      <c r="AD140" s="4"/>
      <c r="AE140" s="4">
        <v>0</v>
      </c>
      <c r="AF140" s="38">
        <v>88</v>
      </c>
      <c r="AG140" s="38">
        <v>98</v>
      </c>
      <c r="AH140" s="65">
        <v>1</v>
      </c>
      <c r="AI140" s="4"/>
    </row>
    <row r="141" spans="1:35" ht="15.75" customHeight="1">
      <c r="A141" s="4">
        <v>138</v>
      </c>
      <c r="B141" s="4">
        <v>1802011</v>
      </c>
      <c r="C141" s="4" t="s">
        <v>200</v>
      </c>
      <c r="D141" s="4">
        <v>1802011004</v>
      </c>
      <c r="E141" s="4">
        <v>1806122006</v>
      </c>
      <c r="F141" s="4" t="s">
        <v>205</v>
      </c>
      <c r="G141" s="5">
        <v>79</v>
      </c>
      <c r="H141" s="30">
        <v>100</v>
      </c>
      <c r="I141" s="30">
        <v>100</v>
      </c>
      <c r="J141" s="30">
        <v>100</v>
      </c>
      <c r="K141" s="30">
        <v>100</v>
      </c>
      <c r="L141" s="30">
        <v>100</v>
      </c>
      <c r="M141" s="64">
        <v>0.26</v>
      </c>
      <c r="N141" s="64">
        <v>0.41</v>
      </c>
      <c r="O141" s="8">
        <v>197</v>
      </c>
      <c r="P141" s="5">
        <v>100</v>
      </c>
      <c r="Q141" s="5">
        <v>100</v>
      </c>
      <c r="R141" s="6">
        <v>0</v>
      </c>
      <c r="S141" s="6">
        <v>0</v>
      </c>
      <c r="T141" s="10">
        <v>100</v>
      </c>
      <c r="U141" s="10">
        <v>100</v>
      </c>
      <c r="V141" s="10">
        <v>0</v>
      </c>
      <c r="W141" s="10">
        <v>84.91</v>
      </c>
      <c r="X141" s="10">
        <v>0</v>
      </c>
      <c r="Y141" s="11">
        <v>100</v>
      </c>
      <c r="Z141" s="38">
        <v>82.7</v>
      </c>
      <c r="AA141" s="12">
        <f>21/298</f>
        <v>7.0469798657718102E-2</v>
      </c>
      <c r="AB141" s="4"/>
      <c r="AC141" s="30">
        <v>86</v>
      </c>
      <c r="AD141" s="4"/>
      <c r="AE141" s="4">
        <v>0</v>
      </c>
      <c r="AF141" s="38">
        <v>91</v>
      </c>
      <c r="AG141" s="38">
        <v>82.7</v>
      </c>
      <c r="AH141" s="67">
        <v>1</v>
      </c>
      <c r="AI141" s="4"/>
    </row>
    <row r="142" spans="1:35" ht="15.75" customHeight="1">
      <c r="A142" s="4">
        <v>139</v>
      </c>
      <c r="B142" s="4">
        <v>1802011</v>
      </c>
      <c r="C142" s="4" t="s">
        <v>200</v>
      </c>
      <c r="D142" s="4">
        <v>1802011003</v>
      </c>
      <c r="E142" s="4">
        <v>1806122007</v>
      </c>
      <c r="F142" s="4" t="s">
        <v>206</v>
      </c>
      <c r="G142" s="5">
        <v>78</v>
      </c>
      <c r="H142" s="30">
        <v>100</v>
      </c>
      <c r="I142" s="30">
        <v>100</v>
      </c>
      <c r="J142" s="30">
        <v>100</v>
      </c>
      <c r="K142" s="30">
        <v>100</v>
      </c>
      <c r="L142" s="30">
        <v>100</v>
      </c>
      <c r="M142" s="64">
        <v>0.24</v>
      </c>
      <c r="N142" s="64">
        <v>0.49</v>
      </c>
      <c r="O142" s="8">
        <v>156</v>
      </c>
      <c r="P142" s="5">
        <v>100</v>
      </c>
      <c r="Q142" s="5">
        <v>100</v>
      </c>
      <c r="R142" s="6">
        <v>0</v>
      </c>
      <c r="S142" s="6">
        <v>0</v>
      </c>
      <c r="T142" s="10">
        <v>93.3</v>
      </c>
      <c r="U142" s="10">
        <v>100</v>
      </c>
      <c r="V142" s="10">
        <v>0</v>
      </c>
      <c r="W142" s="10">
        <v>84.96</v>
      </c>
      <c r="X142" s="10">
        <v>0</v>
      </c>
      <c r="Y142" s="11">
        <v>100</v>
      </c>
      <c r="Z142" s="38">
        <v>100</v>
      </c>
      <c r="AA142" s="12">
        <f>13/184</f>
        <v>7.0652173913043501E-2</v>
      </c>
      <c r="AB142" s="4"/>
      <c r="AC142" s="30">
        <v>91</v>
      </c>
      <c r="AD142" s="4"/>
      <c r="AE142" s="4">
        <v>0</v>
      </c>
      <c r="AF142" s="38">
        <v>88</v>
      </c>
      <c r="AG142" s="38">
        <v>100</v>
      </c>
      <c r="AH142" s="65">
        <v>1</v>
      </c>
      <c r="AI142" s="4"/>
    </row>
    <row r="143" spans="1:35" ht="15.75" customHeight="1">
      <c r="A143" s="4">
        <v>140</v>
      </c>
      <c r="B143" s="4">
        <v>1802011</v>
      </c>
      <c r="C143" s="4" t="s">
        <v>200</v>
      </c>
      <c r="D143" s="4">
        <v>1802011002</v>
      </c>
      <c r="E143" s="4">
        <v>1806122008</v>
      </c>
      <c r="F143" s="4" t="s">
        <v>207</v>
      </c>
      <c r="G143" s="5">
        <v>77</v>
      </c>
      <c r="H143" s="30">
        <v>100</v>
      </c>
      <c r="I143" s="30">
        <v>100</v>
      </c>
      <c r="J143" s="30">
        <v>100</v>
      </c>
      <c r="K143" s="30">
        <v>100</v>
      </c>
      <c r="L143" s="30">
        <v>100</v>
      </c>
      <c r="M143" s="64">
        <v>0.23</v>
      </c>
      <c r="N143" s="64">
        <v>0.43</v>
      </c>
      <c r="O143" s="8">
        <v>263</v>
      </c>
      <c r="P143" s="5">
        <v>100</v>
      </c>
      <c r="Q143" s="5">
        <v>100</v>
      </c>
      <c r="R143" s="6">
        <v>0</v>
      </c>
      <c r="S143" s="6">
        <v>0</v>
      </c>
      <c r="T143" s="10">
        <v>75</v>
      </c>
      <c r="U143" s="10">
        <v>100</v>
      </c>
      <c r="V143" s="10">
        <v>0</v>
      </c>
      <c r="W143" s="10">
        <v>87.84</v>
      </c>
      <c r="X143" s="10">
        <v>0</v>
      </c>
      <c r="Y143" s="11">
        <v>100</v>
      </c>
      <c r="Z143" s="38">
        <v>100</v>
      </c>
      <c r="AA143" s="12">
        <f>21/409</f>
        <v>5.1344743276283598E-2</v>
      </c>
      <c r="AB143" s="4"/>
      <c r="AC143" s="30">
        <v>83</v>
      </c>
      <c r="AD143" s="4"/>
      <c r="AE143" s="4">
        <v>0</v>
      </c>
      <c r="AF143" s="38">
        <v>88</v>
      </c>
      <c r="AG143" s="38">
        <v>100</v>
      </c>
      <c r="AH143" s="67">
        <v>1</v>
      </c>
      <c r="AI143" s="4"/>
    </row>
    <row r="144" spans="1:35" ht="15.75" customHeight="1">
      <c r="A144" s="4">
        <v>141</v>
      </c>
      <c r="B144" s="4">
        <v>1802011</v>
      </c>
      <c r="C144" s="4" t="s">
        <v>200</v>
      </c>
      <c r="D144" s="4">
        <v>1802011010</v>
      </c>
      <c r="E144" s="4">
        <v>1806122009</v>
      </c>
      <c r="F144" s="4" t="s">
        <v>208</v>
      </c>
      <c r="G144" s="5">
        <v>75</v>
      </c>
      <c r="H144" s="6">
        <v>100</v>
      </c>
      <c r="I144" s="30">
        <v>100</v>
      </c>
      <c r="J144" s="30">
        <v>100</v>
      </c>
      <c r="K144" s="30">
        <v>100</v>
      </c>
      <c r="L144" s="30">
        <v>100</v>
      </c>
      <c r="M144" s="64">
        <v>0.21</v>
      </c>
      <c r="N144" s="64">
        <v>0.49</v>
      </c>
      <c r="O144" s="8">
        <v>367</v>
      </c>
      <c r="P144" s="5">
        <v>100</v>
      </c>
      <c r="Q144" s="5">
        <v>100</v>
      </c>
      <c r="R144" s="6">
        <v>0</v>
      </c>
      <c r="S144" s="6">
        <v>0</v>
      </c>
      <c r="T144" s="10">
        <v>80</v>
      </c>
      <c r="U144" s="10">
        <v>100</v>
      </c>
      <c r="V144" s="10">
        <v>0</v>
      </c>
      <c r="W144" s="10">
        <v>81</v>
      </c>
      <c r="X144" s="10">
        <v>0</v>
      </c>
      <c r="Y144" s="11">
        <v>53.6</v>
      </c>
      <c r="Z144" s="35">
        <v>0</v>
      </c>
      <c r="AA144" s="12">
        <v>4.5999999999999999E-2</v>
      </c>
      <c r="AB144" s="4"/>
      <c r="AC144" s="6">
        <v>100</v>
      </c>
      <c r="AD144" s="4"/>
      <c r="AE144" s="4">
        <v>0</v>
      </c>
      <c r="AF144" s="41">
        <v>68</v>
      </c>
      <c r="AG144" s="38">
        <v>100</v>
      </c>
      <c r="AH144" s="65">
        <v>1</v>
      </c>
      <c r="AI144" s="4"/>
    </row>
    <row r="145" spans="1:35" ht="15.75" customHeight="1">
      <c r="A145" s="4">
        <v>142</v>
      </c>
      <c r="B145" s="4">
        <v>1802011</v>
      </c>
      <c r="C145" s="4" t="s">
        <v>200</v>
      </c>
      <c r="D145" s="4">
        <v>1802011011</v>
      </c>
      <c r="E145" s="4">
        <v>1806122010</v>
      </c>
      <c r="F145" s="4" t="s">
        <v>209</v>
      </c>
      <c r="G145" s="5">
        <v>75</v>
      </c>
      <c r="H145" s="6">
        <v>100</v>
      </c>
      <c r="I145" s="30">
        <v>100</v>
      </c>
      <c r="J145" s="30">
        <v>100</v>
      </c>
      <c r="K145" s="30">
        <v>100</v>
      </c>
      <c r="L145" s="30">
        <v>100</v>
      </c>
      <c r="M145" s="64">
        <v>0.27</v>
      </c>
      <c r="N145" s="64">
        <v>0.45</v>
      </c>
      <c r="O145" s="8">
        <v>382</v>
      </c>
      <c r="P145" s="5">
        <v>100</v>
      </c>
      <c r="Q145" s="5">
        <v>100</v>
      </c>
      <c r="R145" s="6">
        <v>0</v>
      </c>
      <c r="S145" s="6">
        <v>0</v>
      </c>
      <c r="T145" s="10">
        <v>59</v>
      </c>
      <c r="U145" s="10">
        <v>100</v>
      </c>
      <c r="V145" s="10">
        <v>0</v>
      </c>
      <c r="W145" s="10">
        <v>81</v>
      </c>
      <c r="X145" s="10">
        <v>0</v>
      </c>
      <c r="Y145" s="11">
        <v>83.9</v>
      </c>
      <c r="Z145" s="38">
        <v>100</v>
      </c>
      <c r="AA145" s="12">
        <v>3.1E-2</v>
      </c>
      <c r="AB145" s="4"/>
      <c r="AC145" s="6">
        <v>100</v>
      </c>
      <c r="AD145" s="4"/>
      <c r="AE145" s="4">
        <v>0</v>
      </c>
      <c r="AF145" s="41">
        <v>73</v>
      </c>
      <c r="AG145" s="38">
        <v>100</v>
      </c>
      <c r="AH145" s="65">
        <v>1</v>
      </c>
      <c r="AI145" s="4"/>
    </row>
    <row r="146" spans="1:35" ht="15.75" customHeight="1">
      <c r="A146" s="4">
        <v>143</v>
      </c>
      <c r="B146" s="4">
        <v>1802011</v>
      </c>
      <c r="C146" s="4" t="s">
        <v>200</v>
      </c>
      <c r="D146" s="4">
        <v>1802011012</v>
      </c>
      <c r="E146" s="4">
        <v>1806122011</v>
      </c>
      <c r="F146" s="4" t="s">
        <v>210</v>
      </c>
      <c r="G146" s="5">
        <v>77</v>
      </c>
      <c r="H146" s="6">
        <v>100</v>
      </c>
      <c r="I146" s="30">
        <v>100</v>
      </c>
      <c r="J146" s="30">
        <v>100</v>
      </c>
      <c r="K146" s="30">
        <v>100</v>
      </c>
      <c r="L146" s="30">
        <v>100</v>
      </c>
      <c r="M146" s="64">
        <v>0.21</v>
      </c>
      <c r="N146" s="64">
        <v>0.42</v>
      </c>
      <c r="O146" s="8">
        <v>338</v>
      </c>
      <c r="P146" s="5">
        <v>100</v>
      </c>
      <c r="Q146" s="5">
        <v>100</v>
      </c>
      <c r="R146" s="6">
        <v>0</v>
      </c>
      <c r="S146" s="6">
        <v>0</v>
      </c>
      <c r="T146" s="10">
        <v>56</v>
      </c>
      <c r="U146" s="10">
        <v>100</v>
      </c>
      <c r="V146" s="10">
        <v>0</v>
      </c>
      <c r="W146" s="10">
        <v>83</v>
      </c>
      <c r="X146" s="10">
        <v>0</v>
      </c>
      <c r="Y146" s="11">
        <v>95.8</v>
      </c>
      <c r="Z146" s="38">
        <v>100</v>
      </c>
      <c r="AA146" s="12">
        <v>9.6000000000000002E-2</v>
      </c>
      <c r="AB146" s="4"/>
      <c r="AC146" s="6">
        <v>100</v>
      </c>
      <c r="AD146" s="4"/>
      <c r="AE146" s="4">
        <v>0</v>
      </c>
      <c r="AF146" s="41">
        <v>73</v>
      </c>
      <c r="AG146" s="38">
        <v>100</v>
      </c>
      <c r="AH146" s="67">
        <v>1</v>
      </c>
      <c r="AI146" s="4"/>
    </row>
    <row r="147" spans="1:35" ht="15.75" customHeight="1">
      <c r="A147" s="4">
        <v>144</v>
      </c>
      <c r="B147" s="4">
        <v>1802011</v>
      </c>
      <c r="C147" s="4" t="s">
        <v>200</v>
      </c>
      <c r="D147" s="4">
        <v>1802011014</v>
      </c>
      <c r="E147" s="4">
        <v>1806122012</v>
      </c>
      <c r="F147" s="4" t="s">
        <v>211</v>
      </c>
      <c r="G147" s="5">
        <v>73</v>
      </c>
      <c r="H147" s="6">
        <v>100</v>
      </c>
      <c r="I147" s="30">
        <v>100</v>
      </c>
      <c r="J147" s="30">
        <v>100</v>
      </c>
      <c r="K147" s="30">
        <v>100</v>
      </c>
      <c r="L147" s="30">
        <v>100</v>
      </c>
      <c r="M147" s="64">
        <v>0.26</v>
      </c>
      <c r="N147" s="64">
        <v>0.44</v>
      </c>
      <c r="O147" s="8">
        <v>420</v>
      </c>
      <c r="P147" s="5">
        <v>0</v>
      </c>
      <c r="Q147" s="5">
        <v>100</v>
      </c>
      <c r="R147" s="6">
        <v>0</v>
      </c>
      <c r="S147" s="6">
        <v>0</v>
      </c>
      <c r="T147" s="10">
        <v>56</v>
      </c>
      <c r="U147" s="10">
        <v>100</v>
      </c>
      <c r="V147" s="10">
        <v>0</v>
      </c>
      <c r="W147" s="10">
        <v>79</v>
      </c>
      <c r="X147" s="10">
        <v>0</v>
      </c>
      <c r="Y147" s="11">
        <v>76.7</v>
      </c>
      <c r="Z147" s="35">
        <v>0</v>
      </c>
      <c r="AA147" s="12">
        <v>5.2699999999999997E-2</v>
      </c>
      <c r="AB147" s="4"/>
      <c r="AC147" s="6">
        <v>100</v>
      </c>
      <c r="AD147" s="4"/>
      <c r="AE147" s="4">
        <v>0</v>
      </c>
      <c r="AF147" s="41">
        <v>67</v>
      </c>
      <c r="AG147" s="38">
        <v>100</v>
      </c>
      <c r="AH147" s="65">
        <v>1</v>
      </c>
      <c r="AI147" s="4"/>
    </row>
    <row r="148" spans="1:35" ht="15.75" customHeight="1">
      <c r="A148" s="4">
        <v>145</v>
      </c>
      <c r="B148" s="4">
        <v>1802011</v>
      </c>
      <c r="C148" s="4" t="s">
        <v>200</v>
      </c>
      <c r="D148" s="4">
        <v>1802011015</v>
      </c>
      <c r="E148" s="4">
        <v>1806122013</v>
      </c>
      <c r="F148" s="4" t="s">
        <v>212</v>
      </c>
      <c r="G148" s="5">
        <v>76</v>
      </c>
      <c r="H148" s="6">
        <v>100</v>
      </c>
      <c r="I148" s="30">
        <v>100</v>
      </c>
      <c r="J148" s="30">
        <v>100</v>
      </c>
      <c r="K148" s="30">
        <v>100</v>
      </c>
      <c r="L148" s="30">
        <v>100</v>
      </c>
      <c r="M148" s="64">
        <v>0.21</v>
      </c>
      <c r="N148" s="64">
        <v>0.5</v>
      </c>
      <c r="O148" s="8">
        <v>467</v>
      </c>
      <c r="P148" s="5">
        <v>100</v>
      </c>
      <c r="Q148" s="5">
        <v>100</v>
      </c>
      <c r="R148" s="6">
        <v>0</v>
      </c>
      <c r="S148" s="6">
        <v>0</v>
      </c>
      <c r="T148" s="10">
        <v>59</v>
      </c>
      <c r="U148" s="10">
        <v>100</v>
      </c>
      <c r="V148" s="10">
        <v>0</v>
      </c>
      <c r="W148" s="10">
        <v>78</v>
      </c>
      <c r="X148" s="10">
        <v>0</v>
      </c>
      <c r="Y148" s="11">
        <v>84.4</v>
      </c>
      <c r="Z148" s="38">
        <v>100</v>
      </c>
      <c r="AA148" s="12">
        <v>7.2999999999999995E-2</v>
      </c>
      <c r="AB148" s="4"/>
      <c r="AC148" s="6">
        <v>100</v>
      </c>
      <c r="AD148" s="4"/>
      <c r="AE148" s="4">
        <v>0</v>
      </c>
      <c r="AF148" s="41">
        <v>80</v>
      </c>
      <c r="AG148" s="38">
        <v>100</v>
      </c>
      <c r="AH148" s="65">
        <v>1</v>
      </c>
      <c r="AI148" s="4"/>
    </row>
    <row r="149" spans="1:35" ht="15.75" customHeight="1">
      <c r="A149" s="4">
        <v>146</v>
      </c>
      <c r="B149" s="4">
        <v>1802011</v>
      </c>
      <c r="C149" s="4" t="s">
        <v>200</v>
      </c>
      <c r="D149" s="4">
        <v>1802011019</v>
      </c>
      <c r="E149" s="4">
        <v>1806122014</v>
      </c>
      <c r="F149" s="4" t="s">
        <v>213</v>
      </c>
      <c r="G149" s="5">
        <v>73</v>
      </c>
      <c r="H149" s="6">
        <v>100</v>
      </c>
      <c r="I149" s="30">
        <v>100</v>
      </c>
      <c r="J149" s="30">
        <v>100</v>
      </c>
      <c r="K149" s="30">
        <v>100</v>
      </c>
      <c r="L149" s="30">
        <v>100</v>
      </c>
      <c r="M149" s="64">
        <v>0.26</v>
      </c>
      <c r="N149" s="64">
        <v>0.43</v>
      </c>
      <c r="O149" s="8">
        <v>293</v>
      </c>
      <c r="P149" s="5">
        <v>100</v>
      </c>
      <c r="Q149" s="5">
        <v>100</v>
      </c>
      <c r="R149" s="6">
        <v>0</v>
      </c>
      <c r="S149" s="6">
        <v>0</v>
      </c>
      <c r="T149" s="10">
        <v>65</v>
      </c>
      <c r="U149" s="10">
        <v>100</v>
      </c>
      <c r="V149" s="10">
        <v>0</v>
      </c>
      <c r="W149" s="10">
        <v>77</v>
      </c>
      <c r="X149" s="10">
        <v>0</v>
      </c>
      <c r="Y149" s="11">
        <v>44.8</v>
      </c>
      <c r="Z149" s="38">
        <v>100</v>
      </c>
      <c r="AA149" s="12">
        <v>0.14499999999999999</v>
      </c>
      <c r="AB149" s="4"/>
      <c r="AC149" s="6">
        <v>100</v>
      </c>
      <c r="AD149" s="4"/>
      <c r="AE149" s="4">
        <v>0</v>
      </c>
      <c r="AF149" s="41">
        <v>83</v>
      </c>
      <c r="AG149" s="38">
        <v>100</v>
      </c>
      <c r="AH149" s="67">
        <v>1</v>
      </c>
      <c r="AI149" s="4"/>
    </row>
    <row r="150" spans="1:35" ht="15.75" customHeight="1">
      <c r="A150" s="4">
        <v>147</v>
      </c>
      <c r="B150" s="4">
        <v>1802011</v>
      </c>
      <c r="C150" s="4" t="s">
        <v>200</v>
      </c>
      <c r="D150" s="4">
        <v>1802011018</v>
      </c>
      <c r="E150" s="4">
        <v>1806122015</v>
      </c>
      <c r="F150" s="4" t="s">
        <v>214</v>
      </c>
      <c r="G150" s="5">
        <v>75</v>
      </c>
      <c r="H150" s="6">
        <v>100</v>
      </c>
      <c r="I150" s="30">
        <v>100</v>
      </c>
      <c r="J150" s="30">
        <v>100</v>
      </c>
      <c r="K150" s="30">
        <v>100</v>
      </c>
      <c r="L150" s="30">
        <v>100</v>
      </c>
      <c r="M150" s="64">
        <v>0.24</v>
      </c>
      <c r="N150" s="64">
        <v>0.42</v>
      </c>
      <c r="O150" s="8">
        <v>367</v>
      </c>
      <c r="P150" s="5">
        <v>100</v>
      </c>
      <c r="Q150" s="5">
        <v>100</v>
      </c>
      <c r="R150" s="6">
        <v>0</v>
      </c>
      <c r="S150" s="6">
        <v>0</v>
      </c>
      <c r="T150" s="10">
        <v>87</v>
      </c>
      <c r="U150" s="10">
        <v>100</v>
      </c>
      <c r="V150" s="10">
        <v>0</v>
      </c>
      <c r="W150" s="10">
        <v>79</v>
      </c>
      <c r="X150" s="10">
        <v>0</v>
      </c>
      <c r="Y150" s="11">
        <v>55.7</v>
      </c>
      <c r="Z150" s="38">
        <v>100</v>
      </c>
      <c r="AA150" s="12">
        <v>0.11600000000000001</v>
      </c>
      <c r="AB150" s="4"/>
      <c r="AC150" s="6">
        <v>100</v>
      </c>
      <c r="AD150" s="4"/>
      <c r="AE150" s="4">
        <v>0</v>
      </c>
      <c r="AF150" s="41">
        <v>100</v>
      </c>
      <c r="AG150" s="38">
        <v>100</v>
      </c>
      <c r="AH150" s="65">
        <v>1</v>
      </c>
      <c r="AI150" s="4"/>
    </row>
    <row r="151" spans="1:35" ht="15.75" customHeight="1">
      <c r="A151" s="4">
        <v>148</v>
      </c>
      <c r="B151" s="4">
        <v>1802011</v>
      </c>
      <c r="C151" s="4" t="s">
        <v>200</v>
      </c>
      <c r="D151" s="4">
        <v>1802011020</v>
      </c>
      <c r="E151" s="4">
        <v>1806122016</v>
      </c>
      <c r="F151" s="4" t="s">
        <v>215</v>
      </c>
      <c r="G151" s="5">
        <v>75</v>
      </c>
      <c r="H151" s="6">
        <v>100</v>
      </c>
      <c r="I151" s="30">
        <v>100</v>
      </c>
      <c r="J151" s="30">
        <v>100</v>
      </c>
      <c r="K151" s="30">
        <v>100</v>
      </c>
      <c r="L151" s="30">
        <v>100</v>
      </c>
      <c r="M151" s="64">
        <v>0.23</v>
      </c>
      <c r="N151" s="64">
        <v>0.41</v>
      </c>
      <c r="O151" s="8">
        <v>201</v>
      </c>
      <c r="P151" s="5">
        <v>0</v>
      </c>
      <c r="Q151" s="5">
        <v>100</v>
      </c>
      <c r="R151" s="6">
        <v>0</v>
      </c>
      <c r="S151" s="6">
        <v>0</v>
      </c>
      <c r="T151" s="10">
        <v>53</v>
      </c>
      <c r="U151" s="10">
        <v>100</v>
      </c>
      <c r="V151" s="10">
        <v>0</v>
      </c>
      <c r="W151" s="10">
        <v>82</v>
      </c>
      <c r="X151" s="10">
        <v>0</v>
      </c>
      <c r="Y151" s="11">
        <v>70.5</v>
      </c>
      <c r="Z151" s="38">
        <v>100</v>
      </c>
      <c r="AA151" s="12">
        <v>0.16009999999999999</v>
      </c>
      <c r="AB151" s="4"/>
      <c r="AC151" s="6">
        <v>100</v>
      </c>
      <c r="AD151" s="4"/>
      <c r="AE151" s="4">
        <v>0</v>
      </c>
      <c r="AF151" s="41">
        <v>84</v>
      </c>
      <c r="AG151" s="38">
        <v>100</v>
      </c>
      <c r="AH151" s="65">
        <v>1</v>
      </c>
      <c r="AI151" s="4"/>
    </row>
    <row r="152" spans="1:35" ht="15.75" customHeight="1">
      <c r="A152" s="4">
        <v>149</v>
      </c>
      <c r="B152" s="4">
        <v>1802011</v>
      </c>
      <c r="C152" s="4" t="s">
        <v>200</v>
      </c>
      <c r="D152" s="4">
        <v>1802011016</v>
      </c>
      <c r="E152" s="4">
        <v>1806122017</v>
      </c>
      <c r="F152" s="4" t="s">
        <v>216</v>
      </c>
      <c r="G152" s="5">
        <v>78</v>
      </c>
      <c r="H152" s="6">
        <v>100</v>
      </c>
      <c r="I152" s="30">
        <v>100</v>
      </c>
      <c r="J152" s="30">
        <v>100</v>
      </c>
      <c r="K152" s="30">
        <v>100</v>
      </c>
      <c r="L152" s="30">
        <v>100</v>
      </c>
      <c r="M152" s="64">
        <v>0.21</v>
      </c>
      <c r="N152" s="64">
        <v>0.49</v>
      </c>
      <c r="O152" s="8">
        <v>392</v>
      </c>
      <c r="P152" s="5">
        <v>0</v>
      </c>
      <c r="Q152" s="5">
        <v>100</v>
      </c>
      <c r="R152" s="6">
        <v>0</v>
      </c>
      <c r="S152" s="6">
        <v>0</v>
      </c>
      <c r="T152" s="10">
        <v>75</v>
      </c>
      <c r="U152" s="10">
        <v>100</v>
      </c>
      <c r="V152" s="10">
        <v>0</v>
      </c>
      <c r="W152" s="10">
        <v>80</v>
      </c>
      <c r="X152" s="10">
        <v>0</v>
      </c>
      <c r="Y152" s="11">
        <v>94.1</v>
      </c>
      <c r="Z152" s="38">
        <v>100</v>
      </c>
      <c r="AA152" s="12">
        <v>9.4E-2</v>
      </c>
      <c r="AB152" s="4"/>
      <c r="AC152" s="6">
        <v>100</v>
      </c>
      <c r="AD152" s="4"/>
      <c r="AE152" s="4">
        <v>0</v>
      </c>
      <c r="AF152" s="41">
        <v>85</v>
      </c>
      <c r="AG152" s="38">
        <v>100</v>
      </c>
      <c r="AH152" s="67">
        <v>1</v>
      </c>
      <c r="AI152" s="4"/>
    </row>
    <row r="153" spans="1:35" ht="15.75" customHeight="1">
      <c r="A153" s="4">
        <v>150</v>
      </c>
      <c r="B153" s="4">
        <v>1802011</v>
      </c>
      <c r="C153" s="4" t="s">
        <v>200</v>
      </c>
      <c r="D153" s="4">
        <v>1802011017</v>
      </c>
      <c r="E153" s="4">
        <v>1806122018</v>
      </c>
      <c r="F153" s="4" t="s">
        <v>217</v>
      </c>
      <c r="G153" s="5">
        <v>73</v>
      </c>
      <c r="H153" s="6">
        <v>100</v>
      </c>
      <c r="I153" s="30">
        <v>100</v>
      </c>
      <c r="J153" s="30">
        <v>100</v>
      </c>
      <c r="K153" s="30">
        <v>100</v>
      </c>
      <c r="L153" s="30">
        <v>100</v>
      </c>
      <c r="M153" s="64">
        <v>0.24</v>
      </c>
      <c r="N153" s="64">
        <v>0.45</v>
      </c>
      <c r="O153" s="8">
        <v>278</v>
      </c>
      <c r="P153" s="5">
        <v>0</v>
      </c>
      <c r="Q153" s="5">
        <v>100</v>
      </c>
      <c r="R153" s="6">
        <v>0</v>
      </c>
      <c r="S153" s="6">
        <v>0</v>
      </c>
      <c r="T153" s="10">
        <v>61</v>
      </c>
      <c r="U153" s="10">
        <v>100</v>
      </c>
      <c r="V153" s="10">
        <v>0</v>
      </c>
      <c r="W153" s="10">
        <v>80</v>
      </c>
      <c r="X153" s="10">
        <v>0</v>
      </c>
      <c r="Y153" s="11">
        <v>105</v>
      </c>
      <c r="Z153" s="38">
        <v>100</v>
      </c>
      <c r="AA153" s="12">
        <v>0.104</v>
      </c>
      <c r="AB153" s="4"/>
      <c r="AC153" s="6">
        <v>100</v>
      </c>
      <c r="AD153" s="4"/>
      <c r="AE153" s="4">
        <v>0</v>
      </c>
      <c r="AF153" s="41">
        <v>83</v>
      </c>
      <c r="AG153" s="38">
        <v>100</v>
      </c>
      <c r="AH153" s="65">
        <v>1</v>
      </c>
      <c r="AI153" s="4"/>
    </row>
    <row r="154" spans="1:35" ht="15.75" customHeight="1">
      <c r="A154" s="4">
        <v>151</v>
      </c>
      <c r="B154" s="4">
        <v>1802011</v>
      </c>
      <c r="C154" s="4" t="s">
        <v>200</v>
      </c>
      <c r="D154" s="4">
        <v>1802011009</v>
      </c>
      <c r="E154" s="4">
        <v>1806122019</v>
      </c>
      <c r="F154" s="4" t="s">
        <v>218</v>
      </c>
      <c r="G154" s="5">
        <v>73</v>
      </c>
      <c r="H154" s="30">
        <v>100</v>
      </c>
      <c r="I154" s="30">
        <v>100</v>
      </c>
      <c r="J154" s="30">
        <v>100</v>
      </c>
      <c r="K154" s="30">
        <v>100</v>
      </c>
      <c r="L154" s="30">
        <v>100</v>
      </c>
      <c r="M154" s="64">
        <v>0.25</v>
      </c>
      <c r="N154" s="64">
        <v>0.42</v>
      </c>
      <c r="O154" s="8">
        <v>371</v>
      </c>
      <c r="P154" s="5">
        <v>100</v>
      </c>
      <c r="Q154" s="5">
        <v>100</v>
      </c>
      <c r="R154" s="6">
        <v>0</v>
      </c>
      <c r="S154" s="6">
        <v>0</v>
      </c>
      <c r="T154" s="10">
        <v>70.5</v>
      </c>
      <c r="U154" s="10">
        <v>100</v>
      </c>
      <c r="V154" s="10">
        <v>0</v>
      </c>
      <c r="W154" s="10">
        <v>86.1</v>
      </c>
      <c r="X154" s="10">
        <v>0</v>
      </c>
      <c r="Y154" s="11">
        <v>100</v>
      </c>
      <c r="Z154" s="38">
        <v>94.1</v>
      </c>
      <c r="AA154" s="12">
        <f>32/612</f>
        <v>5.22875816993464E-2</v>
      </c>
      <c r="AB154" s="4"/>
      <c r="AC154" s="6">
        <v>77</v>
      </c>
      <c r="AD154" s="4"/>
      <c r="AE154" s="4">
        <v>0</v>
      </c>
      <c r="AF154" s="38">
        <v>97</v>
      </c>
      <c r="AG154" s="38">
        <v>94.1</v>
      </c>
      <c r="AH154" s="65">
        <v>1</v>
      </c>
      <c r="AI154" s="4"/>
    </row>
    <row r="155" spans="1:35" ht="15.75" customHeight="1">
      <c r="A155" s="4">
        <v>152</v>
      </c>
      <c r="B155" s="4">
        <v>1802011</v>
      </c>
      <c r="C155" s="4" t="s">
        <v>200</v>
      </c>
      <c r="D155" s="4">
        <v>1802011013</v>
      </c>
      <c r="E155" s="4">
        <v>1806122020</v>
      </c>
      <c r="F155" s="4" t="s">
        <v>219</v>
      </c>
      <c r="G155" s="5">
        <v>72</v>
      </c>
      <c r="H155" s="30">
        <v>100</v>
      </c>
      <c r="I155" s="30">
        <v>100</v>
      </c>
      <c r="J155" s="30">
        <v>100</v>
      </c>
      <c r="K155" s="30">
        <v>100</v>
      </c>
      <c r="L155" s="30">
        <v>100</v>
      </c>
      <c r="M155" s="64">
        <v>0.26</v>
      </c>
      <c r="N155" s="64">
        <v>0.44</v>
      </c>
      <c r="O155" s="8">
        <v>439</v>
      </c>
      <c r="P155" s="5">
        <v>100</v>
      </c>
      <c r="Q155" s="5">
        <v>100</v>
      </c>
      <c r="R155" s="6">
        <v>0</v>
      </c>
      <c r="S155" s="6">
        <v>0</v>
      </c>
      <c r="T155" s="10">
        <v>90.6</v>
      </c>
      <c r="U155" s="10">
        <v>100</v>
      </c>
      <c r="V155" s="10">
        <v>0</v>
      </c>
      <c r="W155" s="10">
        <v>85.36</v>
      </c>
      <c r="X155" s="10">
        <v>0</v>
      </c>
      <c r="Y155" s="11">
        <v>100</v>
      </c>
      <c r="Z155" s="38">
        <v>58.5</v>
      </c>
      <c r="AA155" s="12">
        <f>21/409</f>
        <v>5.1344743276283598E-2</v>
      </c>
      <c r="AB155" s="4"/>
      <c r="AC155" s="6">
        <v>88</v>
      </c>
      <c r="AD155" s="4"/>
      <c r="AE155" s="4">
        <v>0</v>
      </c>
      <c r="AF155" s="38">
        <v>89</v>
      </c>
      <c r="AG155" s="38">
        <v>58.5</v>
      </c>
      <c r="AH155" s="67">
        <v>1</v>
      </c>
      <c r="AI155" s="4"/>
    </row>
    <row r="156" spans="1:35" ht="15.75" customHeight="1">
      <c r="A156" s="4">
        <v>153</v>
      </c>
      <c r="B156" s="4">
        <v>1802011</v>
      </c>
      <c r="C156" s="4" t="s">
        <v>200</v>
      </c>
      <c r="D156" s="4">
        <v>1802011021</v>
      </c>
      <c r="E156" s="4">
        <v>1806122021</v>
      </c>
      <c r="F156" s="4" t="s">
        <v>220</v>
      </c>
      <c r="G156" s="5">
        <v>78</v>
      </c>
      <c r="H156" s="30">
        <v>100</v>
      </c>
      <c r="I156" s="30">
        <v>100</v>
      </c>
      <c r="J156" s="30">
        <v>100</v>
      </c>
      <c r="K156" s="30">
        <v>100</v>
      </c>
      <c r="L156" s="30">
        <v>100</v>
      </c>
      <c r="M156" s="64">
        <v>0.24</v>
      </c>
      <c r="N156" s="64">
        <v>0.5</v>
      </c>
      <c r="O156" s="8">
        <v>103</v>
      </c>
      <c r="P156" s="5">
        <v>100</v>
      </c>
      <c r="Q156" s="5">
        <v>100</v>
      </c>
      <c r="R156" s="6">
        <v>0</v>
      </c>
      <c r="S156" s="6">
        <v>0</v>
      </c>
      <c r="T156" s="10">
        <v>100</v>
      </c>
      <c r="U156" s="10">
        <v>100</v>
      </c>
      <c r="V156" s="10">
        <v>0</v>
      </c>
      <c r="W156" s="10">
        <v>89.67</v>
      </c>
      <c r="X156" s="10">
        <v>0</v>
      </c>
      <c r="Y156" s="11">
        <v>100</v>
      </c>
      <c r="Z156" s="38">
        <v>100</v>
      </c>
      <c r="AA156" s="12">
        <f>13/240</f>
        <v>5.4166666666666703E-2</v>
      </c>
      <c r="AB156" s="4"/>
      <c r="AC156" s="6">
        <v>92</v>
      </c>
      <c r="AD156" s="4"/>
      <c r="AE156" s="4">
        <v>0</v>
      </c>
      <c r="AF156" s="38">
        <v>88</v>
      </c>
      <c r="AG156" s="38">
        <v>100</v>
      </c>
      <c r="AH156" s="65">
        <v>1</v>
      </c>
      <c r="AI156" s="4"/>
    </row>
    <row r="157" spans="1:35" ht="15.75" customHeight="1">
      <c r="A157" s="4">
        <v>154</v>
      </c>
      <c r="B157" s="4">
        <v>1802011</v>
      </c>
      <c r="C157" s="4" t="s">
        <v>200</v>
      </c>
      <c r="D157" s="4">
        <v>1802011022</v>
      </c>
      <c r="E157" s="4">
        <v>1806122022</v>
      </c>
      <c r="F157" s="4" t="s">
        <v>221</v>
      </c>
      <c r="G157" s="5">
        <v>75</v>
      </c>
      <c r="H157" s="30">
        <v>100</v>
      </c>
      <c r="I157" s="30">
        <v>100</v>
      </c>
      <c r="J157" s="30">
        <v>100</v>
      </c>
      <c r="K157" s="30">
        <v>100</v>
      </c>
      <c r="L157" s="30">
        <v>100</v>
      </c>
      <c r="M157" s="64">
        <v>0.23</v>
      </c>
      <c r="N157" s="64">
        <v>0.43</v>
      </c>
      <c r="O157" s="8">
        <v>170</v>
      </c>
      <c r="P157" s="5">
        <v>100</v>
      </c>
      <c r="Q157" s="5">
        <v>100</v>
      </c>
      <c r="R157" s="6">
        <v>0</v>
      </c>
      <c r="S157" s="6">
        <v>0</v>
      </c>
      <c r="T157" s="10">
        <v>100</v>
      </c>
      <c r="U157" s="10">
        <v>100</v>
      </c>
      <c r="V157" s="10">
        <v>0</v>
      </c>
      <c r="W157" s="10">
        <v>89.39</v>
      </c>
      <c r="X157" s="10">
        <v>0</v>
      </c>
      <c r="Y157" s="11">
        <v>100</v>
      </c>
      <c r="Z157" s="38">
        <v>100</v>
      </c>
      <c r="AA157" s="12">
        <f>13/244</f>
        <v>5.3278688524590202E-2</v>
      </c>
      <c r="AB157" s="4"/>
      <c r="AC157" s="6">
        <v>100</v>
      </c>
      <c r="AD157" s="4"/>
      <c r="AE157" s="4">
        <v>0</v>
      </c>
      <c r="AF157" s="38">
        <v>78</v>
      </c>
      <c r="AG157" s="38">
        <v>100</v>
      </c>
      <c r="AH157" s="65">
        <v>1</v>
      </c>
      <c r="AI157" s="4"/>
    </row>
    <row r="158" spans="1:35" ht="15.75" customHeight="1">
      <c r="A158" s="4">
        <v>155</v>
      </c>
      <c r="B158" s="4">
        <v>1802041</v>
      </c>
      <c r="C158" s="4" t="s">
        <v>222</v>
      </c>
      <c r="D158" s="4">
        <v>1802041011</v>
      </c>
      <c r="E158" s="4">
        <v>1806132001</v>
      </c>
      <c r="F158" s="4" t="s">
        <v>223</v>
      </c>
      <c r="G158" s="5">
        <v>83</v>
      </c>
      <c r="H158" s="31">
        <v>66.2</v>
      </c>
      <c r="I158" s="30">
        <v>100</v>
      </c>
      <c r="J158" s="30">
        <v>100</v>
      </c>
      <c r="K158" s="30">
        <v>100</v>
      </c>
      <c r="L158" s="30">
        <v>100</v>
      </c>
      <c r="M158" s="64">
        <v>0.21</v>
      </c>
      <c r="N158" s="64">
        <v>0.42</v>
      </c>
      <c r="O158" s="8">
        <v>303</v>
      </c>
      <c r="P158" s="5">
        <v>0</v>
      </c>
      <c r="Q158" s="5">
        <v>100</v>
      </c>
      <c r="R158" s="6">
        <v>0</v>
      </c>
      <c r="S158" s="6">
        <v>0</v>
      </c>
      <c r="T158" s="10">
        <v>91.67</v>
      </c>
      <c r="U158" s="10">
        <v>100</v>
      </c>
      <c r="V158" s="10">
        <v>0</v>
      </c>
      <c r="W158" s="10">
        <v>83</v>
      </c>
      <c r="X158" s="10">
        <v>0</v>
      </c>
      <c r="Y158" s="11">
        <v>100</v>
      </c>
      <c r="Z158" s="38">
        <v>100</v>
      </c>
      <c r="AA158" s="12">
        <v>0.2</v>
      </c>
      <c r="AB158" s="4"/>
      <c r="AC158" s="6">
        <v>100</v>
      </c>
      <c r="AD158" s="4"/>
      <c r="AE158" s="4">
        <v>0</v>
      </c>
      <c r="AF158" s="41">
        <v>91</v>
      </c>
      <c r="AG158" s="38">
        <v>100</v>
      </c>
      <c r="AH158" s="67">
        <v>1</v>
      </c>
      <c r="AI158" s="4"/>
    </row>
    <row r="159" spans="1:35" ht="15.75" customHeight="1">
      <c r="A159" s="4">
        <v>156</v>
      </c>
      <c r="B159" s="4">
        <v>1802041</v>
      </c>
      <c r="C159" s="4" t="s">
        <v>222</v>
      </c>
      <c r="D159" s="4">
        <v>1802041010</v>
      </c>
      <c r="E159" s="4">
        <v>1806132002</v>
      </c>
      <c r="F159" s="4" t="s">
        <v>224</v>
      </c>
      <c r="G159" s="5">
        <v>79</v>
      </c>
      <c r="H159" s="32">
        <v>60.75</v>
      </c>
      <c r="I159" s="30">
        <v>100</v>
      </c>
      <c r="J159" s="30">
        <v>100</v>
      </c>
      <c r="K159" s="30">
        <v>100</v>
      </c>
      <c r="L159" s="30">
        <v>100</v>
      </c>
      <c r="M159" s="64">
        <v>0.26</v>
      </c>
      <c r="N159" s="64">
        <v>0.41</v>
      </c>
      <c r="O159" s="8">
        <v>394</v>
      </c>
      <c r="P159" s="5">
        <v>0</v>
      </c>
      <c r="Q159" s="5">
        <v>100</v>
      </c>
      <c r="R159" s="6">
        <v>0</v>
      </c>
      <c r="S159" s="6">
        <v>0</v>
      </c>
      <c r="T159" s="10">
        <v>83.33</v>
      </c>
      <c r="U159" s="10">
        <v>100</v>
      </c>
      <c r="V159" s="10">
        <v>0</v>
      </c>
      <c r="W159" s="10">
        <v>80</v>
      </c>
      <c r="X159" s="10">
        <v>0</v>
      </c>
      <c r="Y159" s="11">
        <v>100</v>
      </c>
      <c r="Z159" s="38">
        <v>100</v>
      </c>
      <c r="AA159" s="12">
        <v>0.1198</v>
      </c>
      <c r="AB159" s="4"/>
      <c r="AC159" s="6">
        <v>100</v>
      </c>
      <c r="AD159" s="4"/>
      <c r="AE159" s="4">
        <v>20</v>
      </c>
      <c r="AF159" s="41">
        <v>96</v>
      </c>
      <c r="AG159" s="38">
        <v>100</v>
      </c>
      <c r="AH159" s="65">
        <v>1</v>
      </c>
      <c r="AI159" s="4"/>
    </row>
    <row r="160" spans="1:35" ht="15.75" customHeight="1">
      <c r="A160" s="4">
        <v>157</v>
      </c>
      <c r="B160" s="4">
        <v>1802041</v>
      </c>
      <c r="C160" s="4" t="s">
        <v>222</v>
      </c>
      <c r="D160" s="4">
        <v>1802041009</v>
      </c>
      <c r="E160" s="4">
        <v>1806132003</v>
      </c>
      <c r="F160" s="4" t="s">
        <v>225</v>
      </c>
      <c r="G160" s="5">
        <v>80</v>
      </c>
      <c r="H160" s="30">
        <v>47.5</v>
      </c>
      <c r="I160" s="30">
        <v>100</v>
      </c>
      <c r="J160" s="30">
        <v>100</v>
      </c>
      <c r="K160" s="30">
        <v>100</v>
      </c>
      <c r="L160" s="30">
        <v>100</v>
      </c>
      <c r="M160" s="64">
        <v>0.26</v>
      </c>
      <c r="N160" s="64">
        <v>0.45</v>
      </c>
      <c r="O160" s="8">
        <v>373</v>
      </c>
      <c r="P160" s="5">
        <v>100</v>
      </c>
      <c r="Q160" s="5">
        <v>100</v>
      </c>
      <c r="R160" s="6">
        <v>0</v>
      </c>
      <c r="S160" s="6">
        <v>0</v>
      </c>
      <c r="T160" s="10">
        <v>73</v>
      </c>
      <c r="U160" s="10">
        <v>100</v>
      </c>
      <c r="V160" s="10">
        <v>0</v>
      </c>
      <c r="W160" s="10">
        <v>98</v>
      </c>
      <c r="X160" s="10">
        <v>0</v>
      </c>
      <c r="Y160" s="11">
        <v>100</v>
      </c>
      <c r="Z160" s="38">
        <v>100</v>
      </c>
      <c r="AA160" s="12">
        <v>0.1663</v>
      </c>
      <c r="AB160" s="4"/>
      <c r="AC160" s="6">
        <v>100</v>
      </c>
      <c r="AD160" s="4"/>
      <c r="AE160" s="4">
        <v>0</v>
      </c>
      <c r="AF160" s="41">
        <v>96</v>
      </c>
      <c r="AG160" s="38">
        <v>100</v>
      </c>
      <c r="AH160" s="65">
        <v>1</v>
      </c>
      <c r="AI160" s="4"/>
    </row>
    <row r="161" spans="1:35" ht="15.75" customHeight="1">
      <c r="A161" s="4">
        <v>158</v>
      </c>
      <c r="B161" s="4">
        <v>1802041</v>
      </c>
      <c r="C161" s="4" t="s">
        <v>222</v>
      </c>
      <c r="D161" s="4">
        <v>1802041008</v>
      </c>
      <c r="E161" s="4">
        <v>1806132004</v>
      </c>
      <c r="F161" s="4" t="s">
        <v>226</v>
      </c>
      <c r="G161" s="5">
        <v>82</v>
      </c>
      <c r="H161" s="30">
        <v>45</v>
      </c>
      <c r="I161" s="30">
        <v>100</v>
      </c>
      <c r="J161" s="30">
        <v>100</v>
      </c>
      <c r="K161" s="30">
        <v>100</v>
      </c>
      <c r="L161" s="30">
        <v>100</v>
      </c>
      <c r="M161" s="64">
        <v>0.21</v>
      </c>
      <c r="N161" s="64">
        <v>0.43</v>
      </c>
      <c r="O161" s="8">
        <v>367</v>
      </c>
      <c r="P161" s="5">
        <v>100</v>
      </c>
      <c r="Q161" s="5">
        <v>100</v>
      </c>
      <c r="R161" s="6">
        <v>0</v>
      </c>
      <c r="S161" s="6">
        <v>0</v>
      </c>
      <c r="T161" s="10">
        <v>100</v>
      </c>
      <c r="U161" s="10">
        <v>100</v>
      </c>
      <c r="V161" s="10">
        <v>0</v>
      </c>
      <c r="W161" s="10">
        <v>91</v>
      </c>
      <c r="X161" s="10">
        <v>0</v>
      </c>
      <c r="Y161" s="11">
        <v>100</v>
      </c>
      <c r="Z161" s="38">
        <v>100</v>
      </c>
      <c r="AA161" s="12">
        <v>0.1124</v>
      </c>
      <c r="AB161" s="4"/>
      <c r="AC161" s="6">
        <v>100</v>
      </c>
      <c r="AD161" s="4"/>
      <c r="AE161" s="4">
        <v>0</v>
      </c>
      <c r="AF161" s="41">
        <v>100</v>
      </c>
      <c r="AG161" s="38">
        <v>100</v>
      </c>
      <c r="AH161" s="67">
        <v>1</v>
      </c>
      <c r="AI161" s="4"/>
    </row>
    <row r="162" spans="1:35" ht="15.75" customHeight="1">
      <c r="A162" s="4">
        <v>159</v>
      </c>
      <c r="B162" s="4">
        <v>1802041</v>
      </c>
      <c r="C162" s="4" t="s">
        <v>222</v>
      </c>
      <c r="D162" s="4">
        <v>1802041005</v>
      </c>
      <c r="E162" s="4">
        <v>1806132005</v>
      </c>
      <c r="F162" s="4" t="s">
        <v>227</v>
      </c>
      <c r="G162" s="5">
        <v>90</v>
      </c>
      <c r="H162" s="30">
        <v>100</v>
      </c>
      <c r="I162" s="30">
        <v>100</v>
      </c>
      <c r="J162" s="30">
        <v>100</v>
      </c>
      <c r="K162" s="30">
        <v>100</v>
      </c>
      <c r="L162" s="30">
        <v>100</v>
      </c>
      <c r="M162" s="64">
        <v>0.22</v>
      </c>
      <c r="N162" s="64">
        <v>0.47</v>
      </c>
      <c r="O162" s="8">
        <v>436</v>
      </c>
      <c r="P162" s="5">
        <v>100</v>
      </c>
      <c r="Q162" s="5">
        <v>100</v>
      </c>
      <c r="R162" s="6">
        <v>0</v>
      </c>
      <c r="S162" s="6">
        <v>0</v>
      </c>
      <c r="T162" s="10">
        <v>100</v>
      </c>
      <c r="U162" s="10">
        <v>100</v>
      </c>
      <c r="V162" s="10">
        <v>0</v>
      </c>
      <c r="W162" s="10">
        <v>96.84</v>
      </c>
      <c r="X162" s="10">
        <v>0</v>
      </c>
      <c r="Y162" s="11">
        <v>93</v>
      </c>
      <c r="Z162" s="38">
        <v>100</v>
      </c>
      <c r="AA162" s="12">
        <f>198/819</f>
        <v>0.24175824175824201</v>
      </c>
      <c r="AB162" s="4"/>
      <c r="AC162" s="6">
        <v>32</v>
      </c>
      <c r="AD162" s="4"/>
      <c r="AE162" s="4">
        <v>0</v>
      </c>
      <c r="AF162" s="41">
        <v>84</v>
      </c>
      <c r="AG162" s="38">
        <v>100</v>
      </c>
      <c r="AH162" s="65">
        <v>1</v>
      </c>
      <c r="AI162" s="64">
        <v>0.3</v>
      </c>
    </row>
    <row r="163" spans="1:35" ht="15.75" customHeight="1">
      <c r="A163" s="4">
        <v>160</v>
      </c>
      <c r="B163" s="4">
        <v>1802041</v>
      </c>
      <c r="C163" s="4" t="s">
        <v>222</v>
      </c>
      <c r="D163" s="4">
        <v>1802041004</v>
      </c>
      <c r="E163" s="4">
        <v>1806132006</v>
      </c>
      <c r="F163" s="4" t="s">
        <v>228</v>
      </c>
      <c r="G163" s="5">
        <v>62</v>
      </c>
      <c r="H163" s="30">
        <v>87.14</v>
      </c>
      <c r="I163" s="30">
        <v>100</v>
      </c>
      <c r="J163" s="30">
        <v>100</v>
      </c>
      <c r="K163" s="30">
        <v>100</v>
      </c>
      <c r="L163" s="30">
        <v>100</v>
      </c>
      <c r="M163" s="64">
        <v>0.26</v>
      </c>
      <c r="N163" s="64">
        <v>0.47</v>
      </c>
      <c r="O163" s="8">
        <v>327</v>
      </c>
      <c r="P163" s="5">
        <v>100</v>
      </c>
      <c r="Q163" s="5">
        <v>100</v>
      </c>
      <c r="R163" s="6">
        <v>0</v>
      </c>
      <c r="S163" s="6">
        <v>0</v>
      </c>
      <c r="T163" s="10">
        <v>93.94</v>
      </c>
      <c r="U163" s="10">
        <v>100</v>
      </c>
      <c r="V163" s="10">
        <v>0</v>
      </c>
      <c r="W163" s="10">
        <v>94.12</v>
      </c>
      <c r="X163" s="10">
        <v>0</v>
      </c>
      <c r="Y163" s="11">
        <v>92.7</v>
      </c>
      <c r="Z163" s="38">
        <v>100</v>
      </c>
      <c r="AA163" s="12">
        <v>0.31530000000000002</v>
      </c>
      <c r="AB163" s="4"/>
      <c r="AC163" s="6">
        <v>12</v>
      </c>
      <c r="AD163" s="4"/>
      <c r="AE163" s="4">
        <v>20</v>
      </c>
      <c r="AF163" s="41">
        <v>76</v>
      </c>
      <c r="AG163" s="38">
        <v>100</v>
      </c>
      <c r="AH163" s="65">
        <v>1</v>
      </c>
      <c r="AI163" s="64">
        <v>0.28000000000000003</v>
      </c>
    </row>
    <row r="164" spans="1:35" ht="15.75" customHeight="1">
      <c r="A164" s="4">
        <v>161</v>
      </c>
      <c r="B164" s="4">
        <v>1802041</v>
      </c>
      <c r="C164" s="4" t="s">
        <v>222</v>
      </c>
      <c r="D164" s="4">
        <v>1802041001</v>
      </c>
      <c r="E164" s="4">
        <v>1806132007</v>
      </c>
      <c r="F164" s="4" t="s">
        <v>229</v>
      </c>
      <c r="G164" s="5">
        <v>63</v>
      </c>
      <c r="H164" s="30">
        <v>80.7</v>
      </c>
      <c r="I164" s="30">
        <v>100</v>
      </c>
      <c r="J164" s="30">
        <v>100</v>
      </c>
      <c r="K164" s="30">
        <v>100</v>
      </c>
      <c r="L164" s="30">
        <v>100</v>
      </c>
      <c r="M164" s="64">
        <v>0.24</v>
      </c>
      <c r="N164" s="64">
        <v>0.5</v>
      </c>
      <c r="O164" s="8">
        <v>675</v>
      </c>
      <c r="P164" s="5">
        <v>0</v>
      </c>
      <c r="Q164" s="5">
        <v>100</v>
      </c>
      <c r="R164" s="6">
        <v>0</v>
      </c>
      <c r="S164" s="6">
        <v>0</v>
      </c>
      <c r="T164" s="10">
        <v>96.77</v>
      </c>
      <c r="U164" s="10">
        <v>100</v>
      </c>
      <c r="V164" s="10">
        <v>0</v>
      </c>
      <c r="W164" s="10">
        <v>90.49</v>
      </c>
      <c r="X164" s="10">
        <v>0</v>
      </c>
      <c r="Y164" s="11">
        <v>84.7</v>
      </c>
      <c r="Z164" s="38">
        <v>100</v>
      </c>
      <c r="AA164" s="12">
        <v>7.4899999999999994E-2</v>
      </c>
      <c r="AB164" s="4"/>
      <c r="AC164" s="6">
        <v>46</v>
      </c>
      <c r="AD164" s="4"/>
      <c r="AE164" s="4">
        <v>20</v>
      </c>
      <c r="AF164" s="41">
        <v>82</v>
      </c>
      <c r="AG164" s="38">
        <v>100</v>
      </c>
      <c r="AH164" s="67">
        <v>1</v>
      </c>
      <c r="AI164" s="64">
        <v>0.26</v>
      </c>
    </row>
    <row r="165" spans="1:35" ht="15.75" customHeight="1">
      <c r="A165" s="4">
        <v>162</v>
      </c>
      <c r="B165" s="4">
        <v>1802041</v>
      </c>
      <c r="C165" s="4" t="s">
        <v>222</v>
      </c>
      <c r="D165" s="4">
        <v>1802041002</v>
      </c>
      <c r="E165" s="4">
        <v>1806132008</v>
      </c>
      <c r="F165" s="4" t="s">
        <v>230</v>
      </c>
      <c r="G165" s="5">
        <v>70</v>
      </c>
      <c r="H165" s="30">
        <v>49.73</v>
      </c>
      <c r="I165" s="30">
        <v>100</v>
      </c>
      <c r="J165" s="30">
        <v>100</v>
      </c>
      <c r="K165" s="30">
        <v>100</v>
      </c>
      <c r="L165" s="30">
        <v>100</v>
      </c>
      <c r="M165" s="64">
        <v>0.23</v>
      </c>
      <c r="N165" s="64">
        <v>0.47</v>
      </c>
      <c r="O165" s="8">
        <v>515</v>
      </c>
      <c r="P165" s="5">
        <v>100</v>
      </c>
      <c r="Q165" s="5">
        <v>100</v>
      </c>
      <c r="R165" s="6">
        <v>0</v>
      </c>
      <c r="S165" s="6">
        <v>0</v>
      </c>
      <c r="T165" s="10">
        <v>98.44</v>
      </c>
      <c r="U165" s="10">
        <v>100</v>
      </c>
      <c r="V165" s="10">
        <v>0</v>
      </c>
      <c r="W165" s="10">
        <v>81.790000000000006</v>
      </c>
      <c r="X165" s="10">
        <v>0</v>
      </c>
      <c r="Y165" s="11">
        <v>100</v>
      </c>
      <c r="Z165" s="38">
        <v>100</v>
      </c>
      <c r="AA165" s="12">
        <v>9.3799999999999994E-2</v>
      </c>
      <c r="AB165" s="4"/>
      <c r="AC165" s="6">
        <v>46</v>
      </c>
      <c r="AD165" s="4"/>
      <c r="AE165" s="4">
        <v>0</v>
      </c>
      <c r="AF165" s="41">
        <v>87</v>
      </c>
      <c r="AG165" s="38">
        <v>100</v>
      </c>
      <c r="AH165" s="65">
        <v>1</v>
      </c>
      <c r="AI165" s="64">
        <v>0.23</v>
      </c>
    </row>
    <row r="166" spans="1:35" ht="15.75" customHeight="1">
      <c r="A166" s="4">
        <v>163</v>
      </c>
      <c r="B166" s="4">
        <v>1802041</v>
      </c>
      <c r="C166" s="4" t="s">
        <v>222</v>
      </c>
      <c r="D166" s="4">
        <v>1802041003</v>
      </c>
      <c r="E166" s="4">
        <v>1806132009</v>
      </c>
      <c r="F166" s="4" t="s">
        <v>231</v>
      </c>
      <c r="G166" s="5">
        <v>80</v>
      </c>
      <c r="H166" s="30">
        <v>80.5</v>
      </c>
      <c r="I166" s="30">
        <v>100</v>
      </c>
      <c r="J166" s="30">
        <v>100</v>
      </c>
      <c r="K166" s="30">
        <v>100</v>
      </c>
      <c r="L166" s="30">
        <v>100</v>
      </c>
      <c r="M166" s="64">
        <v>0.21</v>
      </c>
      <c r="N166" s="64">
        <v>0.43</v>
      </c>
      <c r="O166" s="8">
        <v>394</v>
      </c>
      <c r="P166" s="5">
        <v>0</v>
      </c>
      <c r="Q166" s="5">
        <v>100</v>
      </c>
      <c r="R166" s="6">
        <v>0</v>
      </c>
      <c r="S166" s="6">
        <v>0</v>
      </c>
      <c r="T166" s="10">
        <v>93.33</v>
      </c>
      <c r="U166" s="10">
        <v>100</v>
      </c>
      <c r="V166" s="10">
        <v>0</v>
      </c>
      <c r="W166" s="10">
        <v>92.31</v>
      </c>
      <c r="X166" s="10">
        <v>0</v>
      </c>
      <c r="Y166" s="11">
        <v>83.3</v>
      </c>
      <c r="Z166" s="38">
        <v>100</v>
      </c>
      <c r="AA166" s="12">
        <v>0.13919999999999999</v>
      </c>
      <c r="AB166" s="4"/>
      <c r="AC166" s="6">
        <v>46</v>
      </c>
      <c r="AD166" s="4"/>
      <c r="AE166" s="4">
        <v>0</v>
      </c>
      <c r="AF166" s="41">
        <v>90</v>
      </c>
      <c r="AG166" s="38">
        <v>100</v>
      </c>
      <c r="AH166" s="65">
        <v>1</v>
      </c>
      <c r="AI166" s="66">
        <v>0.21</v>
      </c>
    </row>
    <row r="167" spans="1:35" ht="15.75" customHeight="1">
      <c r="A167" s="4">
        <v>164</v>
      </c>
      <c r="B167" s="4">
        <v>1802041</v>
      </c>
      <c r="C167" s="4" t="s">
        <v>222</v>
      </c>
      <c r="D167" s="4">
        <v>1802041007</v>
      </c>
      <c r="E167" s="4">
        <v>1806132010</v>
      </c>
      <c r="F167" s="4" t="s">
        <v>232</v>
      </c>
      <c r="G167" s="5">
        <v>90</v>
      </c>
      <c r="H167" s="30">
        <v>100</v>
      </c>
      <c r="I167" s="30">
        <v>100</v>
      </c>
      <c r="J167" s="30">
        <v>100</v>
      </c>
      <c r="K167" s="30">
        <v>100</v>
      </c>
      <c r="L167" s="30">
        <v>100</v>
      </c>
      <c r="M167" s="64">
        <v>0.27</v>
      </c>
      <c r="N167" s="64">
        <v>0.47</v>
      </c>
      <c r="O167" s="8">
        <v>280</v>
      </c>
      <c r="P167" s="5">
        <v>0</v>
      </c>
      <c r="Q167" s="5">
        <v>100</v>
      </c>
      <c r="R167" s="6">
        <v>0</v>
      </c>
      <c r="S167" s="6">
        <v>0</v>
      </c>
      <c r="T167" s="10">
        <v>100</v>
      </c>
      <c r="U167" s="10">
        <v>100</v>
      </c>
      <c r="V167" s="10">
        <v>0</v>
      </c>
      <c r="W167" s="10">
        <v>89.17</v>
      </c>
      <c r="X167" s="10">
        <v>0</v>
      </c>
      <c r="Y167" s="11">
        <v>83.3</v>
      </c>
      <c r="Z167" s="38">
        <v>100</v>
      </c>
      <c r="AA167" s="12">
        <v>0.28460000000000002</v>
      </c>
      <c r="AB167" s="4"/>
      <c r="AC167" s="6">
        <v>15</v>
      </c>
      <c r="AD167" s="4"/>
      <c r="AE167" s="4">
        <v>0</v>
      </c>
      <c r="AF167" s="41">
        <v>80</v>
      </c>
      <c r="AG167" s="38">
        <v>100</v>
      </c>
      <c r="AH167" s="65">
        <v>1</v>
      </c>
      <c r="AI167" s="64">
        <v>0.26</v>
      </c>
    </row>
    <row r="168" spans="1:35" ht="15.75" customHeight="1">
      <c r="A168" s="4">
        <v>165</v>
      </c>
      <c r="B168" s="4">
        <v>1802041</v>
      </c>
      <c r="C168" s="4" t="s">
        <v>222</v>
      </c>
      <c r="D168" s="4">
        <v>1802041006</v>
      </c>
      <c r="E168" s="4">
        <v>1806132011</v>
      </c>
      <c r="F168" s="4" t="s">
        <v>233</v>
      </c>
      <c r="G168" s="5">
        <v>62</v>
      </c>
      <c r="H168" s="30">
        <v>57.07</v>
      </c>
      <c r="I168" s="30">
        <v>100</v>
      </c>
      <c r="J168" s="30">
        <v>100</v>
      </c>
      <c r="K168" s="30">
        <v>100</v>
      </c>
      <c r="L168" s="30">
        <v>100</v>
      </c>
      <c r="M168" s="64">
        <v>0.21</v>
      </c>
      <c r="N168" s="64">
        <v>0.46</v>
      </c>
      <c r="O168" s="8">
        <v>282</v>
      </c>
      <c r="P168" s="5">
        <v>0</v>
      </c>
      <c r="Q168" s="5">
        <v>100</v>
      </c>
      <c r="R168" s="6">
        <v>0</v>
      </c>
      <c r="S168" s="6">
        <v>0</v>
      </c>
      <c r="T168" s="10">
        <v>78.569999999999993</v>
      </c>
      <c r="U168" s="10">
        <v>100</v>
      </c>
      <c r="V168" s="10">
        <v>0</v>
      </c>
      <c r="W168" s="10">
        <v>88.89</v>
      </c>
      <c r="X168" s="10">
        <v>0</v>
      </c>
      <c r="Y168" s="11">
        <v>85.2</v>
      </c>
      <c r="Z168" s="38">
        <v>100</v>
      </c>
      <c r="AA168" s="12">
        <v>0.39479999999999998</v>
      </c>
      <c r="AB168" s="4"/>
      <c r="AC168" s="6">
        <v>9</v>
      </c>
      <c r="AD168" s="4"/>
      <c r="AE168" s="4">
        <v>0</v>
      </c>
      <c r="AF168" s="41">
        <v>76</v>
      </c>
      <c r="AG168" s="38">
        <v>100</v>
      </c>
      <c r="AH168" s="67">
        <v>1</v>
      </c>
      <c r="AI168" s="64">
        <v>0.21</v>
      </c>
    </row>
    <row r="169" spans="1:35" ht="15.75" customHeight="1">
      <c r="A169" s="4">
        <v>166</v>
      </c>
      <c r="B169" s="4">
        <v>1802041</v>
      </c>
      <c r="C169" s="4" t="s">
        <v>222</v>
      </c>
      <c r="D169" s="4">
        <v>1802041012</v>
      </c>
      <c r="E169" s="4">
        <v>1806132012</v>
      </c>
      <c r="F169" s="4" t="s">
        <v>234</v>
      </c>
      <c r="G169" s="5">
        <v>80</v>
      </c>
      <c r="H169" s="31">
        <v>56.25</v>
      </c>
      <c r="I169" s="30">
        <v>100</v>
      </c>
      <c r="J169" s="30">
        <v>100</v>
      </c>
      <c r="K169" s="30">
        <v>100</v>
      </c>
      <c r="L169" s="30">
        <v>100</v>
      </c>
      <c r="M169" s="64">
        <v>0.26</v>
      </c>
      <c r="N169" s="64">
        <v>0.49</v>
      </c>
      <c r="O169" s="8">
        <v>372</v>
      </c>
      <c r="P169" s="5">
        <v>0</v>
      </c>
      <c r="Q169" s="5">
        <v>100</v>
      </c>
      <c r="R169" s="6">
        <v>0</v>
      </c>
      <c r="S169" s="6">
        <v>0</v>
      </c>
      <c r="T169" s="10">
        <v>85.71</v>
      </c>
      <c r="U169" s="10">
        <v>100</v>
      </c>
      <c r="V169" s="10">
        <v>0</v>
      </c>
      <c r="W169" s="10">
        <v>80</v>
      </c>
      <c r="X169" s="10">
        <v>0</v>
      </c>
      <c r="Y169" s="11">
        <v>100</v>
      </c>
      <c r="Z169" s="38">
        <v>100</v>
      </c>
      <c r="AA169" s="12">
        <v>0.1923</v>
      </c>
      <c r="AB169" s="4"/>
      <c r="AC169" s="6">
        <v>100</v>
      </c>
      <c r="AD169" s="4"/>
      <c r="AE169" s="4">
        <v>0</v>
      </c>
      <c r="AF169" s="41">
        <v>97</v>
      </c>
      <c r="AG169" s="38">
        <v>100</v>
      </c>
      <c r="AH169" s="65">
        <v>1</v>
      </c>
      <c r="AI169" s="64">
        <v>0.21</v>
      </c>
    </row>
    <row r="170" spans="1:35" ht="15.75" customHeight="1">
      <c r="A170" s="4">
        <v>167</v>
      </c>
      <c r="B170" s="4">
        <v>1802041</v>
      </c>
      <c r="C170" s="4" t="s">
        <v>222</v>
      </c>
      <c r="D170" s="4">
        <v>1802041013</v>
      </c>
      <c r="E170" s="4">
        <v>1806132013</v>
      </c>
      <c r="F170" s="4" t="s">
        <v>235</v>
      </c>
      <c r="G170" s="5">
        <v>81</v>
      </c>
      <c r="H170" s="32">
        <v>67.900000000000006</v>
      </c>
      <c r="I170" s="30">
        <v>100</v>
      </c>
      <c r="J170" s="30">
        <v>100</v>
      </c>
      <c r="K170" s="30">
        <v>100</v>
      </c>
      <c r="L170" s="30">
        <v>100</v>
      </c>
      <c r="M170" s="64">
        <v>0.24</v>
      </c>
      <c r="N170" s="64">
        <v>0.45</v>
      </c>
      <c r="O170" s="8">
        <v>402</v>
      </c>
      <c r="P170" s="5">
        <v>100</v>
      </c>
      <c r="Q170" s="5">
        <v>100</v>
      </c>
      <c r="R170" s="6">
        <v>0</v>
      </c>
      <c r="S170" s="6">
        <v>0</v>
      </c>
      <c r="T170" s="10">
        <v>94.12</v>
      </c>
      <c r="U170" s="10">
        <v>100</v>
      </c>
      <c r="V170" s="10">
        <v>0</v>
      </c>
      <c r="W170" s="10">
        <v>96</v>
      </c>
      <c r="X170" s="10">
        <v>0</v>
      </c>
      <c r="Y170" s="11">
        <v>100</v>
      </c>
      <c r="Z170" s="38">
        <v>100</v>
      </c>
      <c r="AA170" s="12">
        <v>0.18890000000000001</v>
      </c>
      <c r="AB170" s="4"/>
      <c r="AC170" s="6">
        <v>100</v>
      </c>
      <c r="AD170" s="4"/>
      <c r="AE170" s="4">
        <v>0</v>
      </c>
      <c r="AF170" s="41">
        <v>92</v>
      </c>
      <c r="AG170" s="38">
        <v>100</v>
      </c>
      <c r="AH170" s="65">
        <v>1</v>
      </c>
      <c r="AI170" s="64">
        <v>0.23</v>
      </c>
    </row>
    <row r="171" spans="1:35" ht="15.75" customHeight="1">
      <c r="A171" s="4">
        <v>168</v>
      </c>
      <c r="B171" s="4">
        <v>1802031</v>
      </c>
      <c r="C171" s="4" t="s">
        <v>236</v>
      </c>
      <c r="D171" s="4">
        <v>1802031001</v>
      </c>
      <c r="E171" s="4">
        <v>1806152001</v>
      </c>
      <c r="F171" s="4" t="s">
        <v>237</v>
      </c>
      <c r="G171" s="5">
        <v>80</v>
      </c>
      <c r="H171" s="30">
        <v>100</v>
      </c>
      <c r="I171" s="30">
        <v>100</v>
      </c>
      <c r="J171" s="30">
        <v>100</v>
      </c>
      <c r="K171" s="30">
        <v>100</v>
      </c>
      <c r="L171" s="30">
        <v>100</v>
      </c>
      <c r="M171" s="64">
        <v>0.23</v>
      </c>
      <c r="N171" s="64">
        <v>0.46</v>
      </c>
      <c r="O171" s="8">
        <v>583</v>
      </c>
      <c r="P171" s="16">
        <v>0</v>
      </c>
      <c r="Q171" s="16">
        <v>100</v>
      </c>
      <c r="R171" s="6">
        <v>0</v>
      </c>
      <c r="S171" s="6">
        <v>0</v>
      </c>
      <c r="T171" s="10">
        <v>95.65</v>
      </c>
      <c r="U171" s="10">
        <v>100</v>
      </c>
      <c r="V171" s="10">
        <v>0</v>
      </c>
      <c r="W171" s="10">
        <v>81.2</v>
      </c>
      <c r="X171" s="10">
        <v>0</v>
      </c>
      <c r="Y171" s="11">
        <v>97.8</v>
      </c>
      <c r="Z171" s="38">
        <v>100</v>
      </c>
      <c r="AA171" s="12">
        <v>7.0400000000000004E-2</v>
      </c>
      <c r="AB171" s="4"/>
      <c r="AC171" s="6">
        <v>100</v>
      </c>
      <c r="AD171" s="4"/>
      <c r="AE171" s="4">
        <v>0</v>
      </c>
      <c r="AF171" s="41">
        <v>58</v>
      </c>
      <c r="AG171" s="38">
        <v>100</v>
      </c>
      <c r="AH171" s="65">
        <v>1</v>
      </c>
      <c r="AI171" s="64">
        <v>0.27</v>
      </c>
    </row>
    <row r="172" spans="1:35" ht="15.75" customHeight="1">
      <c r="A172" s="4">
        <v>169</v>
      </c>
      <c r="B172" s="4">
        <v>1802031</v>
      </c>
      <c r="C172" s="4" t="s">
        <v>236</v>
      </c>
      <c r="D172" s="4">
        <v>1802031002</v>
      </c>
      <c r="E172" s="4">
        <v>1806152002</v>
      </c>
      <c r="F172" s="4" t="s">
        <v>238</v>
      </c>
      <c r="G172" s="5">
        <v>78</v>
      </c>
      <c r="H172" s="30">
        <v>85</v>
      </c>
      <c r="I172" s="30">
        <v>100</v>
      </c>
      <c r="J172" s="30">
        <v>100</v>
      </c>
      <c r="K172" s="30">
        <v>100</v>
      </c>
      <c r="L172" s="30">
        <v>100</v>
      </c>
      <c r="M172" s="64">
        <v>0.21</v>
      </c>
      <c r="N172" s="64">
        <v>0.5</v>
      </c>
      <c r="O172" s="8">
        <v>494</v>
      </c>
      <c r="P172" s="16">
        <v>0</v>
      </c>
      <c r="Q172" s="16">
        <v>100</v>
      </c>
      <c r="R172" s="6">
        <v>0</v>
      </c>
      <c r="S172" s="6">
        <v>0</v>
      </c>
      <c r="T172" s="10">
        <v>97.6</v>
      </c>
      <c r="U172" s="10">
        <v>100</v>
      </c>
      <c r="V172" s="10">
        <v>0</v>
      </c>
      <c r="W172" s="10">
        <v>82.3</v>
      </c>
      <c r="X172" s="10">
        <v>0</v>
      </c>
      <c r="Y172" s="11">
        <v>97</v>
      </c>
      <c r="Z172" s="35">
        <v>92</v>
      </c>
      <c r="AA172" s="12">
        <v>9.4200000000000006E-2</v>
      </c>
      <c r="AB172" s="4"/>
      <c r="AC172" s="6">
        <v>100</v>
      </c>
      <c r="AD172" s="4"/>
      <c r="AE172" s="4">
        <v>0</v>
      </c>
      <c r="AF172" s="41">
        <v>57</v>
      </c>
      <c r="AG172" s="41">
        <v>80</v>
      </c>
      <c r="AH172" s="64">
        <v>0.98</v>
      </c>
      <c r="AI172" s="64">
        <v>0.23</v>
      </c>
    </row>
    <row r="173" spans="1:35" ht="15.75" customHeight="1">
      <c r="A173" s="4">
        <v>170</v>
      </c>
      <c r="B173" s="4">
        <v>1802031</v>
      </c>
      <c r="C173" s="4" t="s">
        <v>236</v>
      </c>
      <c r="D173" s="4">
        <v>1802031003</v>
      </c>
      <c r="E173" s="4">
        <v>1806152003</v>
      </c>
      <c r="F173" s="4" t="s">
        <v>239</v>
      </c>
      <c r="G173" s="5">
        <v>78</v>
      </c>
      <c r="H173" s="30">
        <v>90</v>
      </c>
      <c r="I173" s="30">
        <v>100</v>
      </c>
      <c r="J173" s="30">
        <v>100</v>
      </c>
      <c r="K173" s="30">
        <v>100</v>
      </c>
      <c r="L173" s="30">
        <v>100</v>
      </c>
      <c r="M173" s="64">
        <v>0.24</v>
      </c>
      <c r="N173" s="64">
        <v>0.47</v>
      </c>
      <c r="O173" s="8">
        <v>386</v>
      </c>
      <c r="P173" s="5">
        <v>0</v>
      </c>
      <c r="Q173" s="16">
        <v>100</v>
      </c>
      <c r="R173" s="6">
        <v>0</v>
      </c>
      <c r="S173" s="6">
        <v>0</v>
      </c>
      <c r="T173" s="10">
        <v>98.4</v>
      </c>
      <c r="U173" s="10">
        <v>100</v>
      </c>
      <c r="V173" s="10">
        <v>0</v>
      </c>
      <c r="W173" s="10">
        <v>83.3</v>
      </c>
      <c r="X173" s="10">
        <v>0</v>
      </c>
      <c r="Y173" s="11">
        <v>98.4</v>
      </c>
      <c r="Z173" s="35">
        <v>100</v>
      </c>
      <c r="AA173" s="12">
        <v>4.0500000000000001E-2</v>
      </c>
      <c r="AB173" s="4"/>
      <c r="AC173" s="6">
        <v>100</v>
      </c>
      <c r="AD173" s="4"/>
      <c r="AE173" s="4">
        <v>0</v>
      </c>
      <c r="AF173" s="41">
        <v>56</v>
      </c>
      <c r="AG173" s="41">
        <v>100</v>
      </c>
      <c r="AH173" s="65">
        <v>1</v>
      </c>
      <c r="AI173" s="64">
        <v>0.27</v>
      </c>
    </row>
    <row r="174" spans="1:35" ht="15.75" customHeight="1">
      <c r="A174" s="4">
        <v>171</v>
      </c>
      <c r="B174" s="4">
        <v>1802031</v>
      </c>
      <c r="C174" s="4" t="s">
        <v>236</v>
      </c>
      <c r="D174" s="4">
        <v>1802031004</v>
      </c>
      <c r="E174" s="4">
        <v>1806152004</v>
      </c>
      <c r="F174" s="4" t="s">
        <v>240</v>
      </c>
      <c r="G174" s="5">
        <v>78</v>
      </c>
      <c r="H174" s="30">
        <v>85</v>
      </c>
      <c r="I174" s="30">
        <v>100</v>
      </c>
      <c r="J174" s="30">
        <v>100</v>
      </c>
      <c r="K174" s="30">
        <v>100</v>
      </c>
      <c r="L174" s="30">
        <v>100</v>
      </c>
      <c r="M174" s="64">
        <v>0.21</v>
      </c>
      <c r="N174" s="64">
        <v>0.46</v>
      </c>
      <c r="O174" s="8">
        <v>368</v>
      </c>
      <c r="P174" s="5">
        <v>0</v>
      </c>
      <c r="Q174" s="16">
        <v>100</v>
      </c>
      <c r="R174" s="6">
        <v>0</v>
      </c>
      <c r="S174" s="6">
        <v>0</v>
      </c>
      <c r="T174" s="10">
        <v>98.3</v>
      </c>
      <c r="U174" s="10">
        <v>100</v>
      </c>
      <c r="V174" s="10">
        <v>0</v>
      </c>
      <c r="W174" s="10">
        <v>85.5</v>
      </c>
      <c r="X174" s="10">
        <v>0</v>
      </c>
      <c r="Y174" s="11">
        <v>95.5</v>
      </c>
      <c r="Z174" s="35">
        <v>97</v>
      </c>
      <c r="AA174" s="12">
        <v>1.5900000000000001E-2</v>
      </c>
      <c r="AB174" s="4"/>
      <c r="AC174" s="6">
        <v>100</v>
      </c>
      <c r="AD174" s="4"/>
      <c r="AE174" s="4">
        <v>0</v>
      </c>
      <c r="AF174" s="41">
        <v>56</v>
      </c>
      <c r="AG174" s="41">
        <v>80</v>
      </c>
      <c r="AH174" s="65">
        <v>1</v>
      </c>
      <c r="AI174" s="64">
        <v>0.21</v>
      </c>
    </row>
    <row r="175" spans="1:35" ht="15.75" customHeight="1">
      <c r="A175" s="4">
        <v>172</v>
      </c>
      <c r="B175" s="4">
        <v>1802031</v>
      </c>
      <c r="C175" s="4" t="s">
        <v>236</v>
      </c>
      <c r="D175" s="4">
        <v>1802031005</v>
      </c>
      <c r="E175" s="4">
        <v>1806152005</v>
      </c>
      <c r="F175" s="4" t="s">
        <v>241</v>
      </c>
      <c r="G175" s="5">
        <v>80</v>
      </c>
      <c r="H175" s="30">
        <v>80</v>
      </c>
      <c r="I175" s="30">
        <v>100</v>
      </c>
      <c r="J175" s="30">
        <v>100</v>
      </c>
      <c r="K175" s="30">
        <v>100</v>
      </c>
      <c r="L175" s="30">
        <v>100</v>
      </c>
      <c r="M175" s="64">
        <v>0.27</v>
      </c>
      <c r="N175" s="64">
        <v>0.45</v>
      </c>
      <c r="O175" s="8">
        <v>223</v>
      </c>
      <c r="P175" s="5">
        <v>0</v>
      </c>
      <c r="Q175" s="16">
        <v>100</v>
      </c>
      <c r="R175" s="6">
        <v>0</v>
      </c>
      <c r="S175" s="6">
        <v>0</v>
      </c>
      <c r="T175" s="10">
        <v>98</v>
      </c>
      <c r="U175" s="10">
        <v>100</v>
      </c>
      <c r="V175" s="10">
        <v>0</v>
      </c>
      <c r="W175" s="10">
        <v>90.1</v>
      </c>
      <c r="X175" s="10">
        <v>0</v>
      </c>
      <c r="Y175" s="11">
        <v>96.3</v>
      </c>
      <c r="Z175" s="35">
        <v>69</v>
      </c>
      <c r="AA175" s="12">
        <v>5.6099999999999997E-2</v>
      </c>
      <c r="AB175" s="4"/>
      <c r="AC175" s="6">
        <v>100</v>
      </c>
      <c r="AD175" s="4"/>
      <c r="AE175" s="4">
        <v>0</v>
      </c>
      <c r="AF175" s="41">
        <v>57</v>
      </c>
      <c r="AG175" s="41">
        <v>39</v>
      </c>
      <c r="AH175" s="67">
        <v>1</v>
      </c>
      <c r="AI175" s="64">
        <v>0.27</v>
      </c>
    </row>
    <row r="176" spans="1:35" ht="15.75" customHeight="1">
      <c r="A176" s="4">
        <v>173</v>
      </c>
      <c r="B176" s="4">
        <v>1802031</v>
      </c>
      <c r="C176" s="4" t="s">
        <v>236</v>
      </c>
      <c r="D176" s="4">
        <v>1802031006</v>
      </c>
      <c r="E176" s="4">
        <v>1806152006</v>
      </c>
      <c r="F176" s="4" t="s">
        <v>243</v>
      </c>
      <c r="G176" s="5">
        <v>81</v>
      </c>
      <c r="H176" s="30">
        <v>100</v>
      </c>
      <c r="I176" s="30">
        <v>100</v>
      </c>
      <c r="J176" s="30">
        <v>100</v>
      </c>
      <c r="K176" s="30">
        <v>100</v>
      </c>
      <c r="L176" s="30">
        <v>100</v>
      </c>
      <c r="M176" s="64">
        <v>0.23</v>
      </c>
      <c r="N176" s="64">
        <v>0.43</v>
      </c>
      <c r="O176" s="8">
        <v>626</v>
      </c>
      <c r="P176" s="5">
        <v>0</v>
      </c>
      <c r="Q176" s="5">
        <v>100</v>
      </c>
      <c r="R176" s="6">
        <v>0</v>
      </c>
      <c r="S176" s="6">
        <v>0</v>
      </c>
      <c r="T176" s="10">
        <v>95</v>
      </c>
      <c r="U176" s="10">
        <v>100</v>
      </c>
      <c r="V176" s="10">
        <v>0</v>
      </c>
      <c r="W176" s="10">
        <v>90.1</v>
      </c>
      <c r="X176" s="10">
        <v>0</v>
      </c>
      <c r="Y176" s="11">
        <v>93.3</v>
      </c>
      <c r="Z176" s="35">
        <v>100</v>
      </c>
      <c r="AA176" s="12">
        <v>4.02E-2</v>
      </c>
      <c r="AB176" s="4"/>
      <c r="AC176" s="6">
        <v>100</v>
      </c>
      <c r="AD176" s="4"/>
      <c r="AE176" s="4">
        <v>0</v>
      </c>
      <c r="AF176" s="41">
        <v>57</v>
      </c>
      <c r="AG176" s="41">
        <v>100</v>
      </c>
      <c r="AH176" s="65">
        <v>1</v>
      </c>
      <c r="AI176" s="64">
        <v>0.25</v>
      </c>
    </row>
    <row r="177" spans="1:35" ht="15.75" customHeight="1">
      <c r="A177" s="4">
        <v>174</v>
      </c>
      <c r="B177" s="4">
        <v>1802031</v>
      </c>
      <c r="C177" s="4" t="s">
        <v>236</v>
      </c>
      <c r="D177" s="4">
        <v>1802031007</v>
      </c>
      <c r="E177" s="4">
        <v>1806152007</v>
      </c>
      <c r="F177" s="4" t="s">
        <v>244</v>
      </c>
      <c r="G177" s="5">
        <v>77</v>
      </c>
      <c r="H177" s="30">
        <v>100</v>
      </c>
      <c r="I177" s="30">
        <v>100</v>
      </c>
      <c r="J177" s="30">
        <v>100</v>
      </c>
      <c r="K177" s="30">
        <v>100</v>
      </c>
      <c r="L177" s="30">
        <v>100</v>
      </c>
      <c r="M177" s="64">
        <v>0.26</v>
      </c>
      <c r="N177" s="64">
        <v>0.5</v>
      </c>
      <c r="O177" s="8">
        <v>380</v>
      </c>
      <c r="P177" s="5">
        <v>0</v>
      </c>
      <c r="Q177" s="16">
        <v>100</v>
      </c>
      <c r="R177" s="6">
        <v>0</v>
      </c>
      <c r="S177" s="6">
        <v>0</v>
      </c>
      <c r="T177" s="10">
        <v>96</v>
      </c>
      <c r="U177" s="10">
        <v>100</v>
      </c>
      <c r="V177" s="10">
        <v>0</v>
      </c>
      <c r="W177" s="10">
        <v>92.2</v>
      </c>
      <c r="X177" s="10">
        <v>0</v>
      </c>
      <c r="Y177" s="11">
        <v>96.2</v>
      </c>
      <c r="Z177" s="35">
        <v>100</v>
      </c>
      <c r="AA177" s="12">
        <v>1.2200000000000001E-2</v>
      </c>
      <c r="AB177" s="4"/>
      <c r="AC177" s="6">
        <v>100</v>
      </c>
      <c r="AD177" s="4"/>
      <c r="AE177" s="4">
        <v>0</v>
      </c>
      <c r="AF177" s="41">
        <v>56</v>
      </c>
      <c r="AG177" s="41">
        <v>100</v>
      </c>
      <c r="AH177" s="65">
        <v>1</v>
      </c>
      <c r="AI177" s="64">
        <v>0.28999999999999998</v>
      </c>
    </row>
    <row r="178" spans="1:35" ht="15.75" customHeight="1">
      <c r="A178" s="4">
        <v>175</v>
      </c>
      <c r="B178" s="4">
        <v>1802031</v>
      </c>
      <c r="C178" s="4" t="s">
        <v>236</v>
      </c>
      <c r="D178" s="4">
        <v>1802031008</v>
      </c>
      <c r="E178" s="4">
        <v>1806152008</v>
      </c>
      <c r="F178" s="4" t="s">
        <v>245</v>
      </c>
      <c r="G178" s="5">
        <v>81</v>
      </c>
      <c r="H178" s="30">
        <v>95</v>
      </c>
      <c r="I178" s="30">
        <v>100</v>
      </c>
      <c r="J178" s="30">
        <v>100</v>
      </c>
      <c r="K178" s="30">
        <v>100</v>
      </c>
      <c r="L178" s="30">
        <v>100</v>
      </c>
      <c r="M178" s="64">
        <v>0.24</v>
      </c>
      <c r="N178" s="64">
        <v>0.46</v>
      </c>
      <c r="O178" s="8">
        <v>650</v>
      </c>
      <c r="P178" s="5">
        <v>0</v>
      </c>
      <c r="Q178" s="16">
        <v>100</v>
      </c>
      <c r="R178" s="6">
        <v>0</v>
      </c>
      <c r="S178" s="6">
        <v>0</v>
      </c>
      <c r="T178" s="10">
        <v>96</v>
      </c>
      <c r="U178" s="10">
        <v>100</v>
      </c>
      <c r="V178" s="10">
        <v>0</v>
      </c>
      <c r="W178" s="10">
        <v>92.2</v>
      </c>
      <c r="X178" s="10">
        <v>0</v>
      </c>
      <c r="Y178" s="11">
        <v>97</v>
      </c>
      <c r="Z178" s="35">
        <v>100</v>
      </c>
      <c r="AA178" s="12">
        <v>1.3899999999999999E-2</v>
      </c>
      <c r="AB178" s="4"/>
      <c r="AC178" s="6">
        <v>100</v>
      </c>
      <c r="AD178" s="4"/>
      <c r="AE178" s="4">
        <v>0</v>
      </c>
      <c r="AF178" s="41">
        <v>62</v>
      </c>
      <c r="AG178" s="41">
        <v>100</v>
      </c>
      <c r="AH178" s="65">
        <v>0.98</v>
      </c>
      <c r="AI178" s="64">
        <v>0.23</v>
      </c>
    </row>
    <row r="179" spans="1:35" ht="15.75" customHeight="1">
      <c r="A179" s="4">
        <v>176</v>
      </c>
      <c r="B179" s="4">
        <v>1802031</v>
      </c>
      <c r="C179" s="4" t="s">
        <v>236</v>
      </c>
      <c r="D179" s="4">
        <v>1802031010</v>
      </c>
      <c r="E179" s="4">
        <v>1806152009</v>
      </c>
      <c r="F179" s="4" t="s">
        <v>246</v>
      </c>
      <c r="G179" s="5">
        <v>77</v>
      </c>
      <c r="H179" s="30">
        <v>90</v>
      </c>
      <c r="I179" s="30">
        <v>100</v>
      </c>
      <c r="J179" s="30">
        <v>100</v>
      </c>
      <c r="K179" s="30">
        <v>100</v>
      </c>
      <c r="L179" s="30">
        <v>100</v>
      </c>
      <c r="M179" s="64">
        <v>0.23</v>
      </c>
      <c r="N179" s="64">
        <v>0.5</v>
      </c>
      <c r="O179" s="8">
        <v>396</v>
      </c>
      <c r="P179" s="5">
        <v>0</v>
      </c>
      <c r="Q179" s="16">
        <v>100</v>
      </c>
      <c r="R179" s="6">
        <v>0</v>
      </c>
      <c r="S179" s="6">
        <v>0</v>
      </c>
      <c r="T179" s="10">
        <v>97</v>
      </c>
      <c r="U179" s="10">
        <v>100</v>
      </c>
      <c r="V179" s="10">
        <v>0</v>
      </c>
      <c r="W179" s="10">
        <v>91.1</v>
      </c>
      <c r="X179" s="10">
        <v>0</v>
      </c>
      <c r="Y179" s="11">
        <v>88.7</v>
      </c>
      <c r="Z179" s="35">
        <v>100</v>
      </c>
      <c r="AA179" s="12">
        <v>0.39369999999999999</v>
      </c>
      <c r="AB179" s="4"/>
      <c r="AC179" s="6">
        <v>100</v>
      </c>
      <c r="AD179" s="4"/>
      <c r="AE179" s="4">
        <v>0</v>
      </c>
      <c r="AF179" s="41">
        <v>57</v>
      </c>
      <c r="AG179" s="41">
        <v>84</v>
      </c>
      <c r="AH179" s="67">
        <v>1</v>
      </c>
      <c r="AI179" s="64">
        <v>0.21</v>
      </c>
    </row>
    <row r="180" spans="1:35" ht="15.75" customHeight="1">
      <c r="A180" s="4">
        <v>177</v>
      </c>
      <c r="B180" s="4">
        <v>1802031</v>
      </c>
      <c r="C180" s="4" t="s">
        <v>236</v>
      </c>
      <c r="D180" s="4">
        <v>1802031009</v>
      </c>
      <c r="E180" s="4">
        <v>1806152010</v>
      </c>
      <c r="F180" s="4" t="s">
        <v>247</v>
      </c>
      <c r="G180" s="5">
        <v>77</v>
      </c>
      <c r="H180" s="30">
        <v>80</v>
      </c>
      <c r="I180" s="30">
        <v>100</v>
      </c>
      <c r="J180" s="30">
        <v>100</v>
      </c>
      <c r="K180" s="30">
        <v>100</v>
      </c>
      <c r="L180" s="30">
        <v>100</v>
      </c>
      <c r="M180" s="64">
        <v>0.21</v>
      </c>
      <c r="N180" s="64">
        <v>0.47</v>
      </c>
      <c r="O180" s="8">
        <v>304</v>
      </c>
      <c r="P180" s="5">
        <v>0</v>
      </c>
      <c r="Q180" s="16">
        <v>100</v>
      </c>
      <c r="R180" s="6">
        <v>0</v>
      </c>
      <c r="S180" s="6">
        <v>0</v>
      </c>
      <c r="T180" s="10">
        <v>97</v>
      </c>
      <c r="U180" s="10">
        <v>100</v>
      </c>
      <c r="V180" s="10">
        <v>0</v>
      </c>
      <c r="W180" s="10">
        <v>90.1</v>
      </c>
      <c r="X180" s="10">
        <v>0</v>
      </c>
      <c r="Y180" s="11">
        <v>97.8</v>
      </c>
      <c r="Z180" s="35">
        <v>86</v>
      </c>
      <c r="AA180" s="12">
        <v>7.0000000000000001E-3</v>
      </c>
      <c r="AB180" s="4"/>
      <c r="AC180" s="6">
        <v>100</v>
      </c>
      <c r="AD180" s="4"/>
      <c r="AE180" s="4">
        <v>0</v>
      </c>
      <c r="AF180" s="41">
        <v>56</v>
      </c>
      <c r="AG180" s="41">
        <v>56</v>
      </c>
      <c r="AH180" s="65">
        <v>1</v>
      </c>
      <c r="AI180" s="64">
        <v>0.23</v>
      </c>
    </row>
    <row r="181" spans="1:35" ht="15.75" customHeight="1">
      <c r="A181" s="4">
        <v>178</v>
      </c>
      <c r="B181" s="4">
        <v>1802031</v>
      </c>
      <c r="C181" s="4" t="s">
        <v>236</v>
      </c>
      <c r="D181" s="4">
        <v>1802031011</v>
      </c>
      <c r="E181" s="4">
        <v>1806152011</v>
      </c>
      <c r="F181" s="4" t="s">
        <v>248</v>
      </c>
      <c r="G181" s="5">
        <v>77</v>
      </c>
      <c r="H181" s="30">
        <v>8</v>
      </c>
      <c r="I181" s="30">
        <v>100</v>
      </c>
      <c r="J181" s="30">
        <v>100</v>
      </c>
      <c r="K181" s="30">
        <v>100</v>
      </c>
      <c r="L181" s="30">
        <v>100</v>
      </c>
      <c r="M181" s="64">
        <v>0.23</v>
      </c>
      <c r="N181" s="64">
        <v>0.46</v>
      </c>
      <c r="O181" s="8">
        <v>294</v>
      </c>
      <c r="P181" s="5">
        <v>0</v>
      </c>
      <c r="Q181" s="16">
        <v>100</v>
      </c>
      <c r="R181" s="6">
        <v>0</v>
      </c>
      <c r="S181" s="6">
        <v>0</v>
      </c>
      <c r="T181" s="10">
        <v>98</v>
      </c>
      <c r="U181" s="10">
        <v>100</v>
      </c>
      <c r="V181" s="10">
        <v>0</v>
      </c>
      <c r="W181" s="10">
        <v>88.3</v>
      </c>
      <c r="X181" s="10">
        <v>0</v>
      </c>
      <c r="Y181" s="11">
        <v>100</v>
      </c>
      <c r="Z181" s="35">
        <v>100</v>
      </c>
      <c r="AA181" s="12">
        <v>2.4299999999999999E-2</v>
      </c>
      <c r="AB181" s="4"/>
      <c r="AC181" s="6">
        <v>100</v>
      </c>
      <c r="AD181" s="4"/>
      <c r="AE181" s="4">
        <v>0</v>
      </c>
      <c r="AF181" s="41">
        <v>57</v>
      </c>
      <c r="AG181" s="41">
        <v>32</v>
      </c>
      <c r="AH181" s="65">
        <v>1</v>
      </c>
      <c r="AI181" s="64">
        <v>0.26</v>
      </c>
    </row>
    <row r="182" spans="1:35" ht="15.75" customHeight="1">
      <c r="A182" s="4">
        <v>179</v>
      </c>
      <c r="B182" s="4">
        <v>1802031</v>
      </c>
      <c r="C182" s="4" t="s">
        <v>236</v>
      </c>
      <c r="D182" s="4">
        <v>1802031012</v>
      </c>
      <c r="E182" s="4">
        <v>1806152012</v>
      </c>
      <c r="F182" s="4" t="s">
        <v>194</v>
      </c>
      <c r="G182" s="5">
        <v>77</v>
      </c>
      <c r="H182" s="30">
        <v>85</v>
      </c>
      <c r="I182" s="30">
        <v>100</v>
      </c>
      <c r="J182" s="30">
        <v>100</v>
      </c>
      <c r="K182" s="30">
        <v>100</v>
      </c>
      <c r="L182" s="30">
        <v>100</v>
      </c>
      <c r="M182" s="64">
        <v>0.27</v>
      </c>
      <c r="N182" s="64">
        <v>0.47</v>
      </c>
      <c r="O182" s="8">
        <v>323</v>
      </c>
      <c r="P182" s="5">
        <v>0</v>
      </c>
      <c r="Q182" s="5">
        <v>100</v>
      </c>
      <c r="R182" s="6">
        <v>0</v>
      </c>
      <c r="S182" s="6">
        <v>0</v>
      </c>
      <c r="T182" s="10">
        <v>96</v>
      </c>
      <c r="U182" s="10">
        <v>100</v>
      </c>
      <c r="V182" s="10">
        <v>0</v>
      </c>
      <c r="W182" s="10">
        <v>88.3</v>
      </c>
      <c r="X182" s="10">
        <v>0</v>
      </c>
      <c r="Y182" s="11">
        <v>100</v>
      </c>
      <c r="Z182" s="35">
        <v>100</v>
      </c>
      <c r="AA182" s="12">
        <v>1.5900000000000001E-2</v>
      </c>
      <c r="AB182" s="4"/>
      <c r="AC182" s="6">
        <v>100</v>
      </c>
      <c r="AD182" s="4"/>
      <c r="AE182" s="4">
        <v>0</v>
      </c>
      <c r="AF182" s="41">
        <v>56</v>
      </c>
      <c r="AG182" s="41">
        <v>100</v>
      </c>
      <c r="AH182" s="65">
        <v>1</v>
      </c>
      <c r="AI182" s="64">
        <v>0.3</v>
      </c>
    </row>
    <row r="183" spans="1:35" ht="15.75" customHeight="1">
      <c r="A183" s="4">
        <v>180</v>
      </c>
      <c r="B183" s="4">
        <v>1802031</v>
      </c>
      <c r="C183" s="4" t="s">
        <v>236</v>
      </c>
      <c r="D183" s="4">
        <v>1802031013</v>
      </c>
      <c r="E183" s="4">
        <v>1806152013</v>
      </c>
      <c r="F183" s="4" t="s">
        <v>249</v>
      </c>
      <c r="G183" s="5">
        <v>76</v>
      </c>
      <c r="H183" s="30">
        <v>85</v>
      </c>
      <c r="I183" s="30">
        <v>100</v>
      </c>
      <c r="J183" s="30">
        <v>100</v>
      </c>
      <c r="K183" s="30">
        <v>100</v>
      </c>
      <c r="L183" s="30">
        <v>100</v>
      </c>
      <c r="M183" s="64">
        <v>0.24</v>
      </c>
      <c r="N183" s="64">
        <v>0.44</v>
      </c>
      <c r="O183" s="8">
        <v>234</v>
      </c>
      <c r="P183" s="5">
        <v>0</v>
      </c>
      <c r="Q183" s="16">
        <v>100</v>
      </c>
      <c r="R183" s="6">
        <v>0</v>
      </c>
      <c r="S183" s="6">
        <v>0</v>
      </c>
      <c r="T183" s="10">
        <v>98</v>
      </c>
      <c r="U183" s="10">
        <v>100</v>
      </c>
      <c r="V183" s="10">
        <v>0</v>
      </c>
      <c r="W183" s="10">
        <v>84.4</v>
      </c>
      <c r="X183" s="10">
        <v>0</v>
      </c>
      <c r="Y183" s="11">
        <v>100</v>
      </c>
      <c r="Z183" s="35">
        <v>100</v>
      </c>
      <c r="AA183" s="12">
        <v>1.4E-2</v>
      </c>
      <c r="AB183" s="4"/>
      <c r="AC183" s="6">
        <v>100</v>
      </c>
      <c r="AD183" s="4"/>
      <c r="AE183" s="4">
        <v>0</v>
      </c>
      <c r="AF183" s="41">
        <v>56</v>
      </c>
      <c r="AG183" s="41">
        <v>100</v>
      </c>
      <c r="AH183" s="65">
        <v>0.98</v>
      </c>
      <c r="AI183" s="64">
        <v>0.28000000000000003</v>
      </c>
    </row>
    <row r="184" spans="1:35" ht="15.75" customHeight="1">
      <c r="A184" s="4">
        <v>181</v>
      </c>
      <c r="B184" s="4">
        <v>1802031</v>
      </c>
      <c r="C184" s="4" t="s">
        <v>236</v>
      </c>
      <c r="D184" s="4">
        <v>1802031014</v>
      </c>
      <c r="E184" s="4">
        <v>1806152014</v>
      </c>
      <c r="F184" s="4" t="s">
        <v>60</v>
      </c>
      <c r="G184" s="5">
        <v>78</v>
      </c>
      <c r="H184" s="30">
        <v>90</v>
      </c>
      <c r="I184" s="30">
        <v>100</v>
      </c>
      <c r="J184" s="30">
        <v>100</v>
      </c>
      <c r="K184" s="30">
        <v>100</v>
      </c>
      <c r="L184" s="30">
        <v>100</v>
      </c>
      <c r="M184" s="64">
        <v>0.21</v>
      </c>
      <c r="N184" s="64">
        <v>0.42</v>
      </c>
      <c r="O184" s="8">
        <v>257</v>
      </c>
      <c r="P184" s="5">
        <v>0</v>
      </c>
      <c r="Q184" s="16">
        <v>100</v>
      </c>
      <c r="R184" s="6">
        <v>0</v>
      </c>
      <c r="S184" s="6">
        <v>0</v>
      </c>
      <c r="T184" s="10">
        <v>96</v>
      </c>
      <c r="U184" s="10">
        <v>100</v>
      </c>
      <c r="V184" s="10">
        <v>0</v>
      </c>
      <c r="W184" s="10">
        <v>90.3</v>
      </c>
      <c r="X184" s="10">
        <v>0</v>
      </c>
      <c r="Y184" s="11">
        <v>100</v>
      </c>
      <c r="Z184" s="35">
        <v>100</v>
      </c>
      <c r="AA184" s="12">
        <v>0.1671</v>
      </c>
      <c r="AB184" s="4"/>
      <c r="AC184" s="6">
        <v>100</v>
      </c>
      <c r="AD184" s="4"/>
      <c r="AE184" s="4">
        <v>0</v>
      </c>
      <c r="AF184" s="41">
        <v>57</v>
      </c>
      <c r="AG184" s="41">
        <v>42</v>
      </c>
      <c r="AH184" s="67">
        <v>1</v>
      </c>
      <c r="AI184" s="64">
        <v>0.26</v>
      </c>
    </row>
    <row r="185" spans="1:35" ht="15.75" customHeight="1">
      <c r="A185" s="4">
        <v>182</v>
      </c>
      <c r="B185" s="4">
        <v>1802031</v>
      </c>
      <c r="C185" s="4" t="s">
        <v>236</v>
      </c>
      <c r="D185" s="4">
        <v>1802031015</v>
      </c>
      <c r="E185" s="4">
        <v>1806152015</v>
      </c>
      <c r="F185" s="4" t="s">
        <v>250</v>
      </c>
      <c r="G185" s="5">
        <v>79</v>
      </c>
      <c r="H185" s="30">
        <v>90</v>
      </c>
      <c r="I185" s="30">
        <v>100</v>
      </c>
      <c r="J185" s="30">
        <v>100</v>
      </c>
      <c r="K185" s="30">
        <v>100</v>
      </c>
      <c r="L185" s="30">
        <v>100</v>
      </c>
      <c r="M185" s="64">
        <v>0.27</v>
      </c>
      <c r="N185" s="64">
        <v>0.46</v>
      </c>
      <c r="O185" s="8">
        <v>314</v>
      </c>
      <c r="P185" s="5">
        <v>0</v>
      </c>
      <c r="Q185" s="16">
        <v>100</v>
      </c>
      <c r="R185" s="6">
        <v>0</v>
      </c>
      <c r="S185" s="6">
        <v>0</v>
      </c>
      <c r="T185" s="10">
        <v>98</v>
      </c>
      <c r="U185" s="10">
        <v>100</v>
      </c>
      <c r="V185" s="10">
        <v>0</v>
      </c>
      <c r="W185" s="10">
        <v>82.2</v>
      </c>
      <c r="X185" s="10">
        <v>0</v>
      </c>
      <c r="Y185" s="11">
        <v>95.6</v>
      </c>
      <c r="Z185" s="35">
        <v>100</v>
      </c>
      <c r="AA185" s="12">
        <v>4.7199999999999999E-2</v>
      </c>
      <c r="AB185" s="4"/>
      <c r="AC185" s="6">
        <v>100</v>
      </c>
      <c r="AD185" s="4"/>
      <c r="AE185" s="4">
        <v>0</v>
      </c>
      <c r="AF185" s="41">
        <v>60</v>
      </c>
      <c r="AG185" s="41">
        <v>100</v>
      </c>
      <c r="AH185" s="65">
        <v>1</v>
      </c>
      <c r="AI185" s="64">
        <v>0.23</v>
      </c>
    </row>
    <row r="186" spans="1:35" ht="15.75" customHeight="1">
      <c r="A186" s="4">
        <v>183</v>
      </c>
      <c r="B186" s="4">
        <v>1802031</v>
      </c>
      <c r="C186" s="4" t="s">
        <v>236</v>
      </c>
      <c r="D186" s="4">
        <v>1802031016</v>
      </c>
      <c r="E186" s="4">
        <v>1806152016</v>
      </c>
      <c r="F186" s="4" t="s">
        <v>251</v>
      </c>
      <c r="G186" s="5">
        <v>75</v>
      </c>
      <c r="H186" s="30">
        <v>85</v>
      </c>
      <c r="I186" s="30">
        <v>100</v>
      </c>
      <c r="J186" s="30">
        <v>100</v>
      </c>
      <c r="K186" s="30">
        <v>100</v>
      </c>
      <c r="L186" s="30">
        <v>100</v>
      </c>
      <c r="M186" s="64">
        <v>0.23</v>
      </c>
      <c r="N186" s="64">
        <v>0.49</v>
      </c>
      <c r="O186" s="8">
        <v>130</v>
      </c>
      <c r="P186" s="5">
        <v>0</v>
      </c>
      <c r="Q186" s="5">
        <v>100</v>
      </c>
      <c r="R186" s="6">
        <v>0</v>
      </c>
      <c r="S186" s="6">
        <v>0</v>
      </c>
      <c r="T186" s="10">
        <v>96</v>
      </c>
      <c r="U186" s="10">
        <v>100</v>
      </c>
      <c r="V186" s="10">
        <v>0</v>
      </c>
      <c r="W186" s="10">
        <v>82.3</v>
      </c>
      <c r="X186" s="10">
        <v>0</v>
      </c>
      <c r="Y186" s="11">
        <v>94.7</v>
      </c>
      <c r="Z186" s="35">
        <v>100</v>
      </c>
      <c r="AA186" s="12">
        <v>4.4299999999999999E-2</v>
      </c>
      <c r="AB186" s="4"/>
      <c r="AC186" s="6">
        <v>100</v>
      </c>
      <c r="AD186" s="4"/>
      <c r="AE186" s="4">
        <v>0</v>
      </c>
      <c r="AF186" s="41">
        <v>57</v>
      </c>
      <c r="AG186" s="41">
        <v>88</v>
      </c>
      <c r="AH186" s="65">
        <v>1</v>
      </c>
      <c r="AI186" s="64">
        <v>0.21</v>
      </c>
    </row>
    <row r="187" spans="1:35" ht="15.75" customHeight="1">
      <c r="A187" s="4">
        <v>184</v>
      </c>
      <c r="B187" s="4">
        <v>1802021</v>
      </c>
      <c r="C187" s="4" t="s">
        <v>252</v>
      </c>
      <c r="D187" s="4">
        <v>1802021001</v>
      </c>
      <c r="E187" s="4">
        <v>1806162001</v>
      </c>
      <c r="F187" s="4" t="s">
        <v>253</v>
      </c>
      <c r="G187" s="5">
        <v>67</v>
      </c>
      <c r="H187" s="30">
        <v>80</v>
      </c>
      <c r="I187" s="30">
        <v>100</v>
      </c>
      <c r="J187" s="30">
        <v>100</v>
      </c>
      <c r="K187" s="30">
        <v>100</v>
      </c>
      <c r="L187" s="30">
        <v>100</v>
      </c>
      <c r="M187" s="64">
        <v>0.26</v>
      </c>
      <c r="N187" s="64">
        <v>0.45</v>
      </c>
      <c r="O187" s="8">
        <v>222</v>
      </c>
      <c r="P187" s="5">
        <v>0</v>
      </c>
      <c r="Q187" s="5">
        <v>100</v>
      </c>
      <c r="R187" s="6">
        <v>0</v>
      </c>
      <c r="S187" s="6">
        <v>0</v>
      </c>
      <c r="T187" s="10">
        <v>45.45</v>
      </c>
      <c r="U187" s="10">
        <v>100</v>
      </c>
      <c r="V187" s="10">
        <v>0</v>
      </c>
      <c r="W187" s="10">
        <v>94.12</v>
      </c>
      <c r="X187" s="10">
        <v>100</v>
      </c>
      <c r="Y187" s="11">
        <v>145</v>
      </c>
      <c r="Z187" s="35">
        <v>98</v>
      </c>
      <c r="AA187" s="12">
        <f>191/309</f>
        <v>0.61812297734627797</v>
      </c>
      <c r="AB187" s="4"/>
      <c r="AC187" s="6">
        <v>100</v>
      </c>
      <c r="AD187" s="4"/>
      <c r="AE187" s="4">
        <v>0</v>
      </c>
      <c r="AF187" s="41">
        <v>85</v>
      </c>
      <c r="AG187" s="41">
        <v>92</v>
      </c>
      <c r="AH187" s="65">
        <v>0.98</v>
      </c>
      <c r="AI187" s="64">
        <v>0.26</v>
      </c>
    </row>
    <row r="188" spans="1:35" ht="15.75" customHeight="1">
      <c r="A188" s="4">
        <v>185</v>
      </c>
      <c r="B188" s="4">
        <v>1802021</v>
      </c>
      <c r="C188" s="4" t="s">
        <v>252</v>
      </c>
      <c r="D188" s="4">
        <v>1802021002</v>
      </c>
      <c r="E188" s="4">
        <v>1806162002</v>
      </c>
      <c r="F188" s="4" t="s">
        <v>254</v>
      </c>
      <c r="G188" s="5">
        <v>70</v>
      </c>
      <c r="H188" s="30">
        <v>80</v>
      </c>
      <c r="I188" s="30">
        <v>100</v>
      </c>
      <c r="J188" s="30">
        <v>100</v>
      </c>
      <c r="K188" s="30">
        <v>100</v>
      </c>
      <c r="L188" s="30">
        <v>100</v>
      </c>
      <c r="M188" s="64">
        <v>0.24</v>
      </c>
      <c r="N188" s="64">
        <v>0.46</v>
      </c>
      <c r="O188" s="8">
        <v>224</v>
      </c>
      <c r="P188" s="5">
        <v>0</v>
      </c>
      <c r="Q188" s="5">
        <v>100</v>
      </c>
      <c r="R188" s="6">
        <v>0</v>
      </c>
      <c r="S188" s="6">
        <v>0</v>
      </c>
      <c r="T188" s="10">
        <v>52.17</v>
      </c>
      <c r="U188" s="10">
        <v>100</v>
      </c>
      <c r="V188" s="10">
        <v>0</v>
      </c>
      <c r="W188" s="10">
        <v>87.1</v>
      </c>
      <c r="X188" s="10">
        <v>100</v>
      </c>
      <c r="Y188" s="11">
        <v>100</v>
      </c>
      <c r="Z188" s="35">
        <v>93</v>
      </c>
      <c r="AA188" s="12">
        <v>0.86380000000000001</v>
      </c>
      <c r="AB188" s="4"/>
      <c r="AC188" s="6">
        <v>100</v>
      </c>
      <c r="AD188" s="4"/>
      <c r="AE188" s="4">
        <v>0</v>
      </c>
      <c r="AF188" s="41">
        <v>82</v>
      </c>
      <c r="AG188" s="41">
        <v>83</v>
      </c>
      <c r="AH188" s="65">
        <v>0.98</v>
      </c>
      <c r="AI188" s="64">
        <v>0.21</v>
      </c>
    </row>
    <row r="189" spans="1:35" ht="15.75" customHeight="1">
      <c r="A189" s="4">
        <v>186</v>
      </c>
      <c r="B189" s="4">
        <v>1802021</v>
      </c>
      <c r="C189" s="4" t="s">
        <v>252</v>
      </c>
      <c r="D189" s="4">
        <v>1802021003</v>
      </c>
      <c r="E189" s="4">
        <v>1806162003</v>
      </c>
      <c r="F189" s="4" t="s">
        <v>255</v>
      </c>
      <c r="G189" s="5">
        <v>60</v>
      </c>
      <c r="H189" s="30">
        <v>80</v>
      </c>
      <c r="I189" s="30">
        <v>100</v>
      </c>
      <c r="J189" s="30">
        <v>100</v>
      </c>
      <c r="K189" s="30">
        <v>100</v>
      </c>
      <c r="L189" s="30">
        <v>100</v>
      </c>
      <c r="M189" s="64">
        <v>0.23</v>
      </c>
      <c r="N189" s="64">
        <v>0.5</v>
      </c>
      <c r="O189" s="8">
        <v>249</v>
      </c>
      <c r="P189" s="5">
        <v>0</v>
      </c>
      <c r="Q189" s="5">
        <v>100</v>
      </c>
      <c r="R189" s="6">
        <v>0</v>
      </c>
      <c r="S189" s="6">
        <v>0</v>
      </c>
      <c r="T189" s="10">
        <v>59.09</v>
      </c>
      <c r="U189" s="10">
        <v>100</v>
      </c>
      <c r="V189" s="10">
        <v>0</v>
      </c>
      <c r="W189" s="17">
        <v>88.04</v>
      </c>
      <c r="X189" s="10">
        <v>100</v>
      </c>
      <c r="Y189" s="11">
        <v>100</v>
      </c>
      <c r="Z189" s="35">
        <v>82</v>
      </c>
      <c r="AA189" s="12">
        <v>0.67630000000000001</v>
      </c>
      <c r="AB189" s="4"/>
      <c r="AC189" s="6">
        <v>100</v>
      </c>
      <c r="AD189" s="4"/>
      <c r="AE189" s="4">
        <v>0</v>
      </c>
      <c r="AF189" s="41">
        <v>80</v>
      </c>
      <c r="AG189" s="41">
        <v>76</v>
      </c>
      <c r="AH189" s="65">
        <v>0.98</v>
      </c>
      <c r="AI189" s="64">
        <v>0.28999999999999998</v>
      </c>
    </row>
    <row r="190" spans="1:35" ht="15.75" customHeight="1">
      <c r="A190" s="4">
        <v>187</v>
      </c>
      <c r="B190" s="4">
        <v>1802021</v>
      </c>
      <c r="C190" s="4" t="s">
        <v>252</v>
      </c>
      <c r="D190" s="4">
        <v>1802021004</v>
      </c>
      <c r="E190" s="4">
        <v>1806162004</v>
      </c>
      <c r="F190" s="4" t="s">
        <v>256</v>
      </c>
      <c r="G190" s="5">
        <v>80</v>
      </c>
      <c r="H190" s="30">
        <v>85</v>
      </c>
      <c r="I190" s="30">
        <v>100</v>
      </c>
      <c r="J190" s="30">
        <v>100</v>
      </c>
      <c r="K190" s="30">
        <v>100</v>
      </c>
      <c r="L190" s="30">
        <v>100</v>
      </c>
      <c r="M190" s="64">
        <v>0.21</v>
      </c>
      <c r="N190" s="64">
        <v>0.47</v>
      </c>
      <c r="O190" s="8">
        <v>297</v>
      </c>
      <c r="P190" s="5">
        <v>0</v>
      </c>
      <c r="Q190" s="5">
        <v>100</v>
      </c>
      <c r="R190" s="6">
        <v>0.1</v>
      </c>
      <c r="S190" s="6">
        <v>0.1</v>
      </c>
      <c r="T190" s="10">
        <v>60.87</v>
      </c>
      <c r="U190" s="10">
        <v>100</v>
      </c>
      <c r="V190" s="10">
        <v>0</v>
      </c>
      <c r="W190" s="10">
        <v>89</v>
      </c>
      <c r="X190" s="10">
        <v>100</v>
      </c>
      <c r="Y190" s="11">
        <v>100</v>
      </c>
      <c r="Z190" s="35">
        <v>100</v>
      </c>
      <c r="AA190" s="12">
        <v>0.54869999999999997</v>
      </c>
      <c r="AB190" s="4"/>
      <c r="AC190" s="30">
        <v>99</v>
      </c>
      <c r="AD190" s="4"/>
      <c r="AE190" s="4">
        <v>0</v>
      </c>
      <c r="AF190" s="41">
        <v>78</v>
      </c>
      <c r="AG190" s="41">
        <v>100</v>
      </c>
      <c r="AH190" s="65">
        <v>1</v>
      </c>
      <c r="AI190" s="63">
        <v>0.23</v>
      </c>
    </row>
    <row r="191" spans="1:35" ht="15.75" customHeight="1">
      <c r="A191" s="4">
        <v>188</v>
      </c>
      <c r="B191" s="4">
        <v>1802021</v>
      </c>
      <c r="C191" s="4" t="s">
        <v>252</v>
      </c>
      <c r="D191" s="4">
        <v>1802021005</v>
      </c>
      <c r="E191" s="4">
        <v>1806162005</v>
      </c>
      <c r="F191" s="4" t="s">
        <v>257</v>
      </c>
      <c r="G191" s="5">
        <v>80</v>
      </c>
      <c r="H191" s="30">
        <v>90</v>
      </c>
      <c r="I191" s="30">
        <v>100</v>
      </c>
      <c r="J191" s="30">
        <v>100</v>
      </c>
      <c r="K191" s="30">
        <v>100</v>
      </c>
      <c r="L191" s="30">
        <v>100</v>
      </c>
      <c r="M191" s="64">
        <v>0.27</v>
      </c>
      <c r="N191" s="64">
        <v>0.46</v>
      </c>
      <c r="O191" s="8">
        <v>181</v>
      </c>
      <c r="P191" s="5">
        <v>0</v>
      </c>
      <c r="Q191" s="5">
        <v>100</v>
      </c>
      <c r="R191" s="6">
        <v>0</v>
      </c>
      <c r="S191" s="6">
        <v>0</v>
      </c>
      <c r="T191" s="10">
        <v>76.099999999999994</v>
      </c>
      <c r="U191" s="10">
        <v>100</v>
      </c>
      <c r="V191" s="10">
        <v>0</v>
      </c>
      <c r="W191" s="10">
        <v>94.5</v>
      </c>
      <c r="X191" s="10">
        <v>100</v>
      </c>
      <c r="Y191" s="11">
        <v>100</v>
      </c>
      <c r="Z191" s="35">
        <v>100</v>
      </c>
      <c r="AA191" s="12">
        <v>0.74570000000000003</v>
      </c>
      <c r="AB191" s="4"/>
      <c r="AC191" s="30">
        <v>100</v>
      </c>
      <c r="AD191" s="4"/>
      <c r="AE191" s="4">
        <v>0</v>
      </c>
      <c r="AF191" s="41">
        <v>89</v>
      </c>
      <c r="AG191" s="41">
        <v>100</v>
      </c>
      <c r="AH191" s="65">
        <v>1</v>
      </c>
      <c r="AI191" s="64">
        <v>0.25</v>
      </c>
    </row>
    <row r="192" spans="1:35" ht="15.75" customHeight="1">
      <c r="A192" s="4">
        <v>189</v>
      </c>
      <c r="B192" s="4">
        <v>1802021</v>
      </c>
      <c r="C192" s="4" t="s">
        <v>252</v>
      </c>
      <c r="D192" s="4">
        <v>1802021006</v>
      </c>
      <c r="E192" s="4">
        <v>1806162006</v>
      </c>
      <c r="F192" s="4" t="s">
        <v>258</v>
      </c>
      <c r="G192" s="5">
        <v>75</v>
      </c>
      <c r="H192" s="30">
        <v>90</v>
      </c>
      <c r="I192" s="30">
        <v>100</v>
      </c>
      <c r="J192" s="30">
        <v>100</v>
      </c>
      <c r="K192" s="30">
        <v>100</v>
      </c>
      <c r="L192" s="30">
        <v>100</v>
      </c>
      <c r="M192" s="64">
        <v>0.27</v>
      </c>
      <c r="N192" s="64">
        <v>0.5</v>
      </c>
      <c r="O192" s="8">
        <v>237</v>
      </c>
      <c r="P192" s="5">
        <v>100</v>
      </c>
      <c r="Q192" s="5">
        <v>100</v>
      </c>
      <c r="R192" s="6">
        <v>0</v>
      </c>
      <c r="S192" s="6">
        <v>0</v>
      </c>
      <c r="T192" s="10">
        <v>50</v>
      </c>
      <c r="U192" s="10">
        <v>100</v>
      </c>
      <c r="V192" s="10">
        <v>0</v>
      </c>
      <c r="W192" s="10">
        <v>92.31</v>
      </c>
      <c r="X192" s="10">
        <v>100</v>
      </c>
      <c r="Y192" s="11">
        <v>100</v>
      </c>
      <c r="Z192" s="35">
        <v>100</v>
      </c>
      <c r="AA192" s="12">
        <v>0.51229999999999998</v>
      </c>
      <c r="AB192" s="4"/>
      <c r="AC192" s="30">
        <v>100</v>
      </c>
      <c r="AD192" s="4"/>
      <c r="AE192" s="4">
        <v>0</v>
      </c>
      <c r="AF192" s="41">
        <v>88</v>
      </c>
      <c r="AG192" s="41">
        <v>100</v>
      </c>
      <c r="AH192" s="65">
        <v>1</v>
      </c>
      <c r="AI192" s="64">
        <v>0.28999999999999998</v>
      </c>
    </row>
    <row r="193" spans="1:35" ht="15.75" customHeight="1">
      <c r="A193" s="4">
        <v>190</v>
      </c>
      <c r="B193" s="4">
        <v>1802021</v>
      </c>
      <c r="C193" s="4" t="s">
        <v>252</v>
      </c>
      <c r="D193" s="4">
        <v>1802021007</v>
      </c>
      <c r="E193" s="4">
        <v>1806162007</v>
      </c>
      <c r="F193" s="4" t="s">
        <v>259</v>
      </c>
      <c r="G193" s="5">
        <v>65</v>
      </c>
      <c r="H193" s="30">
        <v>90</v>
      </c>
      <c r="I193" s="30">
        <v>100</v>
      </c>
      <c r="J193" s="30">
        <v>100</v>
      </c>
      <c r="K193" s="30">
        <v>100</v>
      </c>
      <c r="L193" s="30">
        <v>100</v>
      </c>
      <c r="M193" s="64">
        <v>0.24</v>
      </c>
      <c r="N193" s="64">
        <v>0.46</v>
      </c>
      <c r="O193" s="8">
        <v>260</v>
      </c>
      <c r="P193" s="5">
        <v>0</v>
      </c>
      <c r="Q193" s="5">
        <v>100</v>
      </c>
      <c r="R193" s="6">
        <v>0.1</v>
      </c>
      <c r="S193" s="6">
        <v>0.1</v>
      </c>
      <c r="T193" s="10">
        <v>59.26</v>
      </c>
      <c r="U193" s="10">
        <v>100</v>
      </c>
      <c r="V193" s="10">
        <v>0</v>
      </c>
      <c r="W193" s="10">
        <v>94.7</v>
      </c>
      <c r="X193" s="10">
        <v>100</v>
      </c>
      <c r="Y193" s="11">
        <v>86.5</v>
      </c>
      <c r="Z193" s="35">
        <v>100</v>
      </c>
      <c r="AA193" s="12">
        <v>0.52380000000000004</v>
      </c>
      <c r="AB193" s="4"/>
      <c r="AC193" s="30">
        <v>99</v>
      </c>
      <c r="AD193" s="4"/>
      <c r="AE193" s="4">
        <v>0</v>
      </c>
      <c r="AF193" s="41">
        <v>82</v>
      </c>
      <c r="AG193" s="41">
        <v>100</v>
      </c>
      <c r="AH193" s="65">
        <v>1</v>
      </c>
      <c r="AI193" s="64">
        <v>0.23</v>
      </c>
    </row>
    <row r="194" spans="1:35" ht="15.75" customHeight="1">
      <c r="A194" s="4">
        <v>191</v>
      </c>
      <c r="B194" s="4">
        <v>1802021</v>
      </c>
      <c r="C194" s="4" t="s">
        <v>252</v>
      </c>
      <c r="D194" s="4">
        <v>1802021011</v>
      </c>
      <c r="E194" s="4">
        <v>1806162009</v>
      </c>
      <c r="F194" s="4" t="s">
        <v>260</v>
      </c>
      <c r="G194" s="5">
        <v>70</v>
      </c>
      <c r="H194" s="30">
        <v>85</v>
      </c>
      <c r="I194" s="30">
        <v>85</v>
      </c>
      <c r="J194" s="30">
        <v>100</v>
      </c>
      <c r="K194" s="30">
        <v>100</v>
      </c>
      <c r="L194" s="30">
        <v>100</v>
      </c>
      <c r="M194" s="64">
        <v>0.21</v>
      </c>
      <c r="N194" s="64">
        <v>0.5</v>
      </c>
      <c r="O194" s="8">
        <v>201</v>
      </c>
      <c r="P194" s="5">
        <v>0</v>
      </c>
      <c r="Q194" s="5">
        <v>100</v>
      </c>
      <c r="R194" s="6">
        <v>0</v>
      </c>
      <c r="S194" s="6">
        <v>0</v>
      </c>
      <c r="T194" s="10">
        <v>86.6</v>
      </c>
      <c r="U194" s="10">
        <v>100</v>
      </c>
      <c r="V194" s="10">
        <v>0</v>
      </c>
      <c r="W194" s="10">
        <v>87.2</v>
      </c>
      <c r="X194" s="10">
        <v>100</v>
      </c>
      <c r="Y194" s="11">
        <v>100</v>
      </c>
      <c r="Z194" s="35">
        <v>98</v>
      </c>
      <c r="AA194" s="12">
        <v>0.92</v>
      </c>
      <c r="AB194" s="4"/>
      <c r="AC194" s="30">
        <v>100</v>
      </c>
      <c r="AD194" s="4"/>
      <c r="AE194" s="4">
        <v>0</v>
      </c>
      <c r="AF194" s="41">
        <v>87</v>
      </c>
      <c r="AG194" s="41">
        <v>95</v>
      </c>
      <c r="AH194" s="65">
        <v>0.98</v>
      </c>
      <c r="AI194" s="64">
        <v>0.21</v>
      </c>
    </row>
    <row r="195" spans="1:35" ht="15.75" customHeight="1">
      <c r="A195" s="4">
        <v>192</v>
      </c>
      <c r="B195" s="4">
        <v>1802021</v>
      </c>
      <c r="C195" s="4" t="s">
        <v>252</v>
      </c>
      <c r="D195" s="4">
        <v>1802021012</v>
      </c>
      <c r="E195" s="4">
        <v>1806162010</v>
      </c>
      <c r="F195" s="4" t="s">
        <v>261</v>
      </c>
      <c r="G195" s="5">
        <v>65</v>
      </c>
      <c r="H195" s="30">
        <v>85</v>
      </c>
      <c r="I195" s="30">
        <v>80</v>
      </c>
      <c r="J195" s="30">
        <v>100</v>
      </c>
      <c r="K195" s="30">
        <v>100</v>
      </c>
      <c r="L195" s="30">
        <v>100</v>
      </c>
      <c r="M195" s="64">
        <v>0.27</v>
      </c>
      <c r="N195" s="64">
        <v>0.47</v>
      </c>
      <c r="O195" s="8">
        <v>236</v>
      </c>
      <c r="P195" s="5">
        <v>0</v>
      </c>
      <c r="Q195" s="5">
        <v>100</v>
      </c>
      <c r="R195" s="6">
        <v>0</v>
      </c>
      <c r="S195" s="6">
        <v>0</v>
      </c>
      <c r="T195" s="10">
        <v>53.3</v>
      </c>
      <c r="U195" s="10">
        <v>100</v>
      </c>
      <c r="V195" s="10">
        <v>0</v>
      </c>
      <c r="W195" s="10">
        <v>82.8</v>
      </c>
      <c r="X195" s="10">
        <v>100</v>
      </c>
      <c r="Y195" s="11">
        <v>100</v>
      </c>
      <c r="Z195" s="35">
        <v>95</v>
      </c>
      <c r="AA195" s="12">
        <v>0.85709999999999997</v>
      </c>
      <c r="AB195" s="4"/>
      <c r="AC195" s="30">
        <v>100</v>
      </c>
      <c r="AD195" s="4"/>
      <c r="AE195" s="4">
        <v>0</v>
      </c>
      <c r="AF195" s="41">
        <v>86</v>
      </c>
      <c r="AG195" s="41">
        <v>86</v>
      </c>
      <c r="AH195" s="65">
        <v>0.98</v>
      </c>
      <c r="AI195" s="64">
        <v>0.23</v>
      </c>
    </row>
    <row r="196" spans="1:35" ht="15.75" customHeight="1">
      <c r="A196" s="4">
        <v>193</v>
      </c>
      <c r="B196" s="4">
        <v>1802021</v>
      </c>
      <c r="C196" s="4" t="s">
        <v>252</v>
      </c>
      <c r="D196" s="4">
        <v>1802021013</v>
      </c>
      <c r="E196" s="4">
        <v>1806162011</v>
      </c>
      <c r="F196" s="4" t="s">
        <v>262</v>
      </c>
      <c r="G196" s="5">
        <v>78</v>
      </c>
      <c r="H196" s="30">
        <v>80</v>
      </c>
      <c r="I196" s="30">
        <v>80</v>
      </c>
      <c r="J196" s="30">
        <v>100</v>
      </c>
      <c r="K196" s="30">
        <v>100</v>
      </c>
      <c r="L196" s="30">
        <v>100</v>
      </c>
      <c r="M196" s="64">
        <v>0.23</v>
      </c>
      <c r="N196" s="64">
        <v>0.46</v>
      </c>
      <c r="O196" s="8">
        <v>119</v>
      </c>
      <c r="P196" s="5">
        <v>0</v>
      </c>
      <c r="Q196" s="5">
        <v>100</v>
      </c>
      <c r="R196" s="6">
        <v>0</v>
      </c>
      <c r="S196" s="6">
        <v>0</v>
      </c>
      <c r="T196" s="10">
        <v>46.15</v>
      </c>
      <c r="U196" s="10">
        <v>100</v>
      </c>
      <c r="V196" s="10">
        <v>0</v>
      </c>
      <c r="W196" s="10">
        <v>88.8</v>
      </c>
      <c r="X196" s="10">
        <v>100</v>
      </c>
      <c r="Y196" s="11">
        <v>100</v>
      </c>
      <c r="Z196" s="35">
        <v>100</v>
      </c>
      <c r="AA196" s="12">
        <v>0.92310000000000003</v>
      </c>
      <c r="AB196" s="4"/>
      <c r="AC196" s="30">
        <v>100</v>
      </c>
      <c r="AD196" s="4"/>
      <c r="AE196" s="4">
        <v>0</v>
      </c>
      <c r="AF196" s="41">
        <v>71</v>
      </c>
      <c r="AG196" s="41">
        <v>100</v>
      </c>
      <c r="AH196" s="65">
        <v>0.98</v>
      </c>
      <c r="AI196" s="64">
        <v>0.26</v>
      </c>
    </row>
    <row r="197" spans="1:35" ht="15.75" customHeight="1">
      <c r="A197" s="4">
        <v>194</v>
      </c>
      <c r="B197" s="4">
        <v>1802021</v>
      </c>
      <c r="C197" s="4" t="s">
        <v>252</v>
      </c>
      <c r="D197" s="4">
        <v>1802021014</v>
      </c>
      <c r="E197" s="4">
        <v>1806162012</v>
      </c>
      <c r="F197" s="4" t="s">
        <v>263</v>
      </c>
      <c r="G197" s="5">
        <v>68</v>
      </c>
      <c r="H197" s="30">
        <v>85</v>
      </c>
      <c r="I197" s="30">
        <v>85</v>
      </c>
      <c r="J197" s="30">
        <v>100</v>
      </c>
      <c r="K197" s="30">
        <v>100</v>
      </c>
      <c r="L197" s="30">
        <v>100</v>
      </c>
      <c r="M197" s="64">
        <v>0.23</v>
      </c>
      <c r="N197" s="64">
        <v>0.47</v>
      </c>
      <c r="O197" s="8">
        <v>133</v>
      </c>
      <c r="P197" s="5">
        <v>0</v>
      </c>
      <c r="Q197" s="5">
        <v>100</v>
      </c>
      <c r="R197" s="6">
        <v>0</v>
      </c>
      <c r="S197" s="6">
        <v>0</v>
      </c>
      <c r="T197" s="10">
        <v>53.8</v>
      </c>
      <c r="U197" s="10">
        <v>100</v>
      </c>
      <c r="V197" s="10">
        <v>0</v>
      </c>
      <c r="W197" s="10">
        <v>85.9</v>
      </c>
      <c r="X197" s="10">
        <v>100</v>
      </c>
      <c r="Y197" s="11">
        <v>100</v>
      </c>
      <c r="Z197" s="35">
        <v>92</v>
      </c>
      <c r="AA197" s="12">
        <v>0.78539999999999999</v>
      </c>
      <c r="AB197" s="4"/>
      <c r="AC197" s="30">
        <v>100</v>
      </c>
      <c r="AD197" s="4"/>
      <c r="AE197" s="4">
        <v>0</v>
      </c>
      <c r="AF197" s="41">
        <v>89</v>
      </c>
      <c r="AG197" s="41">
        <v>80</v>
      </c>
      <c r="AH197" s="65">
        <v>0.98</v>
      </c>
      <c r="AI197" s="64">
        <v>0.23</v>
      </c>
    </row>
    <row r="198" spans="1:35" ht="15.75" customHeight="1">
      <c r="A198" s="4">
        <v>195</v>
      </c>
      <c r="B198" s="4">
        <v>1802021</v>
      </c>
      <c r="C198" s="4" t="s">
        <v>252</v>
      </c>
      <c r="D198" s="4">
        <v>1802021015</v>
      </c>
      <c r="E198" s="4">
        <v>1806162013</v>
      </c>
      <c r="F198" s="4" t="s">
        <v>264</v>
      </c>
      <c r="G198" s="5">
        <v>67</v>
      </c>
      <c r="H198" s="30">
        <v>85</v>
      </c>
      <c r="I198" s="30">
        <v>85</v>
      </c>
      <c r="J198" s="30">
        <v>100</v>
      </c>
      <c r="K198" s="30">
        <v>100</v>
      </c>
      <c r="L198" s="30">
        <v>100</v>
      </c>
      <c r="M198" s="64">
        <v>0.26</v>
      </c>
      <c r="N198" s="64">
        <v>0.44</v>
      </c>
      <c r="O198" s="8">
        <v>220</v>
      </c>
      <c r="P198" s="5">
        <v>100</v>
      </c>
      <c r="Q198" s="5">
        <v>100</v>
      </c>
      <c r="R198" s="6">
        <v>0</v>
      </c>
      <c r="S198" s="6">
        <v>0</v>
      </c>
      <c r="T198" s="10">
        <v>55.5</v>
      </c>
      <c r="U198" s="10">
        <v>100</v>
      </c>
      <c r="V198" s="10">
        <v>0</v>
      </c>
      <c r="W198" s="10">
        <v>90.4</v>
      </c>
      <c r="X198" s="10">
        <v>100</v>
      </c>
      <c r="Y198" s="11">
        <v>86.2</v>
      </c>
      <c r="Z198" s="35">
        <v>98</v>
      </c>
      <c r="AA198" s="12">
        <v>0.61899999999999999</v>
      </c>
      <c r="AB198" s="4"/>
      <c r="AC198" s="30">
        <v>100</v>
      </c>
      <c r="AD198" s="4"/>
      <c r="AE198" s="4">
        <v>0</v>
      </c>
      <c r="AF198" s="41">
        <v>85</v>
      </c>
      <c r="AG198" s="41">
        <v>95</v>
      </c>
      <c r="AH198" s="65">
        <v>0.98</v>
      </c>
      <c r="AI198" s="64">
        <v>0.21</v>
      </c>
    </row>
    <row r="199" spans="1:35" ht="15.75" customHeight="1">
      <c r="A199" s="4">
        <v>196</v>
      </c>
      <c r="B199" s="4">
        <v>1802021</v>
      </c>
      <c r="C199" s="4" t="s">
        <v>252</v>
      </c>
      <c r="D199" s="4">
        <v>1802021016</v>
      </c>
      <c r="E199" s="4">
        <v>1806162014</v>
      </c>
      <c r="F199" s="4" t="s">
        <v>265</v>
      </c>
      <c r="G199" s="5">
        <v>80</v>
      </c>
      <c r="H199" s="30">
        <v>85</v>
      </c>
      <c r="I199" s="30">
        <v>100</v>
      </c>
      <c r="J199" s="30">
        <v>100</v>
      </c>
      <c r="K199" s="30">
        <v>100</v>
      </c>
      <c r="L199" s="30">
        <v>100</v>
      </c>
      <c r="M199" s="64">
        <v>0.24</v>
      </c>
      <c r="N199" s="64">
        <v>0.46</v>
      </c>
      <c r="O199" s="8">
        <v>158</v>
      </c>
      <c r="P199" s="5">
        <v>0</v>
      </c>
      <c r="Q199" s="5">
        <v>100</v>
      </c>
      <c r="R199" s="6">
        <v>0</v>
      </c>
      <c r="S199" s="6">
        <v>0</v>
      </c>
      <c r="T199" s="10">
        <v>53.5</v>
      </c>
      <c r="U199" s="10">
        <v>100</v>
      </c>
      <c r="V199" s="10">
        <v>0</v>
      </c>
      <c r="W199" s="10">
        <v>91.2</v>
      </c>
      <c r="X199" s="10">
        <v>100</v>
      </c>
      <c r="Y199" s="11">
        <v>100</v>
      </c>
      <c r="Z199" s="35">
        <v>100</v>
      </c>
      <c r="AA199" s="12">
        <v>0.71689999999999998</v>
      </c>
      <c r="AB199" s="4"/>
      <c r="AC199" s="30">
        <v>100</v>
      </c>
      <c r="AD199" s="4"/>
      <c r="AE199" s="4">
        <v>0</v>
      </c>
      <c r="AF199" s="41">
        <v>87</v>
      </c>
      <c r="AG199" s="41">
        <v>100</v>
      </c>
      <c r="AH199" s="65">
        <v>1</v>
      </c>
      <c r="AI199" s="64">
        <v>0.24</v>
      </c>
    </row>
    <row r="200" spans="1:35" ht="15.75" customHeight="1">
      <c r="A200" s="4">
        <v>197</v>
      </c>
      <c r="B200" s="4">
        <v>1802021</v>
      </c>
      <c r="C200" s="4" t="s">
        <v>252</v>
      </c>
      <c r="D200" s="4">
        <v>1802021017</v>
      </c>
      <c r="E200" s="4">
        <v>1806162015</v>
      </c>
      <c r="F200" s="4" t="s">
        <v>266</v>
      </c>
      <c r="G200" s="5">
        <v>79</v>
      </c>
      <c r="H200" s="30">
        <v>85</v>
      </c>
      <c r="I200" s="30">
        <v>85</v>
      </c>
      <c r="J200" s="30">
        <v>100</v>
      </c>
      <c r="K200" s="30">
        <v>100</v>
      </c>
      <c r="L200" s="30">
        <v>100</v>
      </c>
      <c r="M200" s="64">
        <v>0.23</v>
      </c>
      <c r="N200" s="64">
        <v>0.49</v>
      </c>
      <c r="O200" s="8">
        <v>150</v>
      </c>
      <c r="P200" s="5">
        <v>0</v>
      </c>
      <c r="Q200" s="5">
        <v>100</v>
      </c>
      <c r="R200" s="6">
        <v>0</v>
      </c>
      <c r="S200" s="6">
        <v>0</v>
      </c>
      <c r="T200" s="10">
        <v>52.9</v>
      </c>
      <c r="U200" s="10">
        <v>100</v>
      </c>
      <c r="V200" s="10">
        <v>0</v>
      </c>
      <c r="W200" s="10">
        <v>87.8</v>
      </c>
      <c r="X200" s="10">
        <v>100</v>
      </c>
      <c r="Y200" s="11">
        <v>100</v>
      </c>
      <c r="Z200" s="35">
        <v>83</v>
      </c>
      <c r="AA200" s="12">
        <v>0.66669999999999996</v>
      </c>
      <c r="AB200" s="4"/>
      <c r="AC200" s="30">
        <v>100</v>
      </c>
      <c r="AD200" s="4"/>
      <c r="AE200" s="4">
        <v>0</v>
      </c>
      <c r="AF200" s="41">
        <v>84</v>
      </c>
      <c r="AG200" s="41">
        <v>75</v>
      </c>
      <c r="AH200" s="65">
        <v>0.98</v>
      </c>
      <c r="AI200" s="64">
        <v>0.26</v>
      </c>
    </row>
    <row r="201" spans="1:35" ht="15.75" customHeight="1">
      <c r="A201" s="4">
        <v>198</v>
      </c>
      <c r="B201" s="4">
        <v>1802111</v>
      </c>
      <c r="C201" s="4" t="s">
        <v>267</v>
      </c>
      <c r="D201" s="4">
        <v>1802111004</v>
      </c>
      <c r="E201" s="4">
        <v>1806172001</v>
      </c>
      <c r="F201" s="4" t="s">
        <v>268</v>
      </c>
      <c r="G201" s="18">
        <v>75</v>
      </c>
      <c r="H201" s="30">
        <v>85</v>
      </c>
      <c r="I201" s="30">
        <v>85</v>
      </c>
      <c r="J201" s="30">
        <v>85</v>
      </c>
      <c r="K201" s="30">
        <v>85</v>
      </c>
      <c r="L201" s="30">
        <v>85</v>
      </c>
      <c r="M201" s="64">
        <v>0.21</v>
      </c>
      <c r="N201" s="64">
        <v>0.45</v>
      </c>
      <c r="O201" s="8">
        <v>258</v>
      </c>
      <c r="P201" s="18">
        <v>100</v>
      </c>
      <c r="Q201" s="5">
        <v>100</v>
      </c>
      <c r="R201" s="6">
        <v>0</v>
      </c>
      <c r="S201" s="6">
        <v>0</v>
      </c>
      <c r="T201" s="10">
        <v>60</v>
      </c>
      <c r="U201" s="10">
        <v>90</v>
      </c>
      <c r="V201" s="10">
        <v>0</v>
      </c>
      <c r="W201" s="10">
        <v>90</v>
      </c>
      <c r="X201" s="10">
        <v>0</v>
      </c>
      <c r="Y201" s="11">
        <v>100</v>
      </c>
      <c r="Z201" s="35">
        <v>64.37</v>
      </c>
      <c r="AA201" s="12">
        <f>107/494</f>
        <v>0.21659919028340099</v>
      </c>
      <c r="AB201" s="4"/>
      <c r="AC201" s="30">
        <v>54.8</v>
      </c>
      <c r="AD201" s="4"/>
      <c r="AE201" s="4">
        <v>0</v>
      </c>
      <c r="AF201" s="41">
        <v>75</v>
      </c>
      <c r="AG201" s="41">
        <v>59.31</v>
      </c>
      <c r="AH201" s="68">
        <v>0.98</v>
      </c>
      <c r="AI201" s="64">
        <v>0.21</v>
      </c>
    </row>
    <row r="202" spans="1:35" ht="15.75" customHeight="1">
      <c r="A202" s="4">
        <v>199</v>
      </c>
      <c r="B202" s="4">
        <v>1802111</v>
      </c>
      <c r="C202" s="4" t="s">
        <v>267</v>
      </c>
      <c r="D202" s="4">
        <v>1802111005</v>
      </c>
      <c r="E202" s="4">
        <v>1806172002</v>
      </c>
      <c r="F202" s="4" t="s">
        <v>269</v>
      </c>
      <c r="G202" s="18">
        <v>80</v>
      </c>
      <c r="H202" s="30">
        <v>85</v>
      </c>
      <c r="I202" s="30">
        <v>85</v>
      </c>
      <c r="J202" s="30">
        <v>85</v>
      </c>
      <c r="K202" s="30">
        <v>85</v>
      </c>
      <c r="L202" s="30">
        <v>85</v>
      </c>
      <c r="M202" s="64">
        <v>0.23</v>
      </c>
      <c r="N202" s="64">
        <v>0.46</v>
      </c>
      <c r="O202" s="8">
        <v>125</v>
      </c>
      <c r="P202" s="18">
        <v>100</v>
      </c>
      <c r="Q202" s="5">
        <v>100</v>
      </c>
      <c r="R202" s="6">
        <v>0</v>
      </c>
      <c r="S202" s="6">
        <v>0</v>
      </c>
      <c r="T202" s="10">
        <v>65</v>
      </c>
      <c r="U202" s="10">
        <v>95</v>
      </c>
      <c r="V202" s="10">
        <v>0</v>
      </c>
      <c r="W202" s="10">
        <v>100</v>
      </c>
      <c r="X202" s="10">
        <v>0</v>
      </c>
      <c r="Y202" s="11">
        <v>100</v>
      </c>
      <c r="Z202" s="35">
        <v>100</v>
      </c>
      <c r="AA202" s="12">
        <f>98/249</f>
        <v>0.39357429718875497</v>
      </c>
      <c r="AB202" s="4"/>
      <c r="AC202" s="30">
        <v>63.45</v>
      </c>
      <c r="AD202" s="4"/>
      <c r="AE202" s="4">
        <v>0</v>
      </c>
      <c r="AF202" s="41">
        <v>80</v>
      </c>
      <c r="AG202" s="41">
        <v>90</v>
      </c>
      <c r="AH202" s="68">
        <v>0.98</v>
      </c>
      <c r="AI202" s="64">
        <v>0.28999999999999998</v>
      </c>
    </row>
    <row r="203" spans="1:35" ht="15.75" customHeight="1">
      <c r="A203" s="4">
        <v>200</v>
      </c>
      <c r="B203" s="4">
        <v>1802111</v>
      </c>
      <c r="C203" s="4" t="s">
        <v>267</v>
      </c>
      <c r="D203" s="4">
        <v>1802111003</v>
      </c>
      <c r="E203" s="4">
        <v>1806172003</v>
      </c>
      <c r="F203" s="4" t="s">
        <v>270</v>
      </c>
      <c r="G203" s="18">
        <v>70</v>
      </c>
      <c r="H203" s="30">
        <v>90</v>
      </c>
      <c r="I203" s="30">
        <v>90</v>
      </c>
      <c r="J203" s="30">
        <v>90</v>
      </c>
      <c r="K203" s="30">
        <v>0.9</v>
      </c>
      <c r="L203" s="30">
        <v>0.9</v>
      </c>
      <c r="M203" s="64">
        <v>0.27</v>
      </c>
      <c r="N203" s="64">
        <v>0.5</v>
      </c>
      <c r="O203" s="8">
        <v>251</v>
      </c>
      <c r="P203" s="18">
        <v>100</v>
      </c>
      <c r="Q203" s="5">
        <v>100</v>
      </c>
      <c r="R203" s="6">
        <v>0</v>
      </c>
      <c r="S203" s="6">
        <v>0</v>
      </c>
      <c r="T203" s="10">
        <v>40</v>
      </c>
      <c r="U203" s="10">
        <v>75</v>
      </c>
      <c r="V203" s="10">
        <v>0</v>
      </c>
      <c r="W203" s="10">
        <v>80</v>
      </c>
      <c r="X203" s="10">
        <v>0</v>
      </c>
      <c r="Y203" s="11">
        <v>100</v>
      </c>
      <c r="Z203" s="35">
        <v>62.47</v>
      </c>
      <c r="AA203" s="12">
        <f>102/453</f>
        <v>0.22516556291390699</v>
      </c>
      <c r="AB203" s="4"/>
      <c r="AC203" s="30">
        <v>0.6</v>
      </c>
      <c r="AD203" s="4"/>
      <c r="AE203" s="4">
        <v>0</v>
      </c>
      <c r="AF203" s="41">
        <v>76</v>
      </c>
      <c r="AG203" s="41">
        <v>57.61</v>
      </c>
      <c r="AH203" s="68">
        <v>0.98</v>
      </c>
      <c r="AI203" s="63">
        <v>0.23</v>
      </c>
    </row>
    <row r="204" spans="1:35" ht="15.75" customHeight="1">
      <c r="A204" s="4">
        <v>201</v>
      </c>
      <c r="B204" s="4">
        <v>1802111</v>
      </c>
      <c r="C204" s="4" t="s">
        <v>267</v>
      </c>
      <c r="D204" s="4">
        <v>1802111007</v>
      </c>
      <c r="E204" s="4">
        <v>1806172005</v>
      </c>
      <c r="F204" s="4" t="s">
        <v>271</v>
      </c>
      <c r="G204" s="18">
        <v>75</v>
      </c>
      <c r="H204" s="30">
        <v>85</v>
      </c>
      <c r="I204" s="30">
        <v>85</v>
      </c>
      <c r="J204" s="30">
        <v>85</v>
      </c>
      <c r="K204" s="30">
        <v>85</v>
      </c>
      <c r="L204" s="30">
        <v>85</v>
      </c>
      <c r="M204" s="64">
        <v>0.21</v>
      </c>
      <c r="N204" s="64">
        <v>0.47</v>
      </c>
      <c r="O204" s="8">
        <v>152</v>
      </c>
      <c r="P204" s="18">
        <v>100</v>
      </c>
      <c r="Q204" s="5">
        <v>100</v>
      </c>
      <c r="R204" s="6">
        <v>0</v>
      </c>
      <c r="S204" s="6">
        <v>0</v>
      </c>
      <c r="T204" s="10">
        <v>60</v>
      </c>
      <c r="U204" s="10">
        <v>85</v>
      </c>
      <c r="V204" s="10">
        <v>0</v>
      </c>
      <c r="W204" s="10">
        <v>100</v>
      </c>
      <c r="X204" s="10">
        <v>0</v>
      </c>
      <c r="Y204" s="11">
        <v>100</v>
      </c>
      <c r="Z204" s="35">
        <v>100</v>
      </c>
      <c r="AA204" s="12">
        <f>90/265</f>
        <v>0.339622641509434</v>
      </c>
      <c r="AB204" s="4"/>
      <c r="AC204" s="30">
        <v>69.94</v>
      </c>
      <c r="AD204" s="4"/>
      <c r="AE204" s="4">
        <v>0</v>
      </c>
      <c r="AF204" s="41">
        <v>82</v>
      </c>
      <c r="AG204" s="41">
        <v>90</v>
      </c>
      <c r="AH204" s="68">
        <v>0.98</v>
      </c>
      <c r="AI204" s="64">
        <v>0.24</v>
      </c>
    </row>
    <row r="205" spans="1:35" ht="15.75" customHeight="1">
      <c r="A205" s="4">
        <v>202</v>
      </c>
      <c r="B205" s="4">
        <v>1802111</v>
      </c>
      <c r="C205" s="4" t="s">
        <v>267</v>
      </c>
      <c r="D205" s="4">
        <v>1802111006</v>
      </c>
      <c r="E205" s="4">
        <v>1806172006</v>
      </c>
      <c r="F205" s="4" t="s">
        <v>272</v>
      </c>
      <c r="G205" s="18">
        <v>70</v>
      </c>
      <c r="H205" s="30">
        <v>90</v>
      </c>
      <c r="I205" s="30">
        <v>90</v>
      </c>
      <c r="J205" s="30">
        <v>90</v>
      </c>
      <c r="K205" s="30">
        <v>90</v>
      </c>
      <c r="L205" s="30">
        <v>90</v>
      </c>
      <c r="M205" s="64">
        <v>0.27</v>
      </c>
      <c r="N205" s="64">
        <v>0.46</v>
      </c>
      <c r="O205" s="8">
        <v>482</v>
      </c>
      <c r="P205" s="18">
        <v>100</v>
      </c>
      <c r="Q205" s="5">
        <v>100</v>
      </c>
      <c r="R205" s="6">
        <v>0</v>
      </c>
      <c r="S205" s="6">
        <v>0</v>
      </c>
      <c r="T205" s="10">
        <v>50</v>
      </c>
      <c r="U205" s="10">
        <v>75</v>
      </c>
      <c r="V205" s="10">
        <v>0</v>
      </c>
      <c r="W205" s="10">
        <v>85</v>
      </c>
      <c r="X205" s="10">
        <v>0</v>
      </c>
      <c r="Y205" s="11">
        <v>100</v>
      </c>
      <c r="Z205" s="35">
        <v>54.54</v>
      </c>
      <c r="AA205" s="12">
        <f>103/825</f>
        <v>0.124848484848485</v>
      </c>
      <c r="AB205" s="4"/>
      <c r="AC205" s="30">
        <v>44.82</v>
      </c>
      <c r="AD205" s="4"/>
      <c r="AE205" s="4">
        <v>0</v>
      </c>
      <c r="AF205" s="41">
        <v>78</v>
      </c>
      <c r="AG205" s="41">
        <v>52.36</v>
      </c>
      <c r="AH205" s="68">
        <v>0.98</v>
      </c>
      <c r="AI205" s="64">
        <v>0.21</v>
      </c>
    </row>
    <row r="206" spans="1:35" ht="15.75" customHeight="1">
      <c r="A206" s="4">
        <v>203</v>
      </c>
      <c r="B206" s="4">
        <v>1802111</v>
      </c>
      <c r="C206" s="4" t="s">
        <v>267</v>
      </c>
      <c r="D206" s="4">
        <v>1802111002</v>
      </c>
      <c r="E206" s="4">
        <v>1806172009</v>
      </c>
      <c r="F206" s="4" t="s">
        <v>273</v>
      </c>
      <c r="G206" s="18">
        <v>75</v>
      </c>
      <c r="H206" s="30">
        <v>85</v>
      </c>
      <c r="I206" s="30">
        <v>85</v>
      </c>
      <c r="J206" s="30">
        <v>85</v>
      </c>
      <c r="K206" s="30">
        <v>85</v>
      </c>
      <c r="L206" s="30">
        <v>85</v>
      </c>
      <c r="M206" s="64">
        <v>0.23</v>
      </c>
      <c r="N206" s="64">
        <v>0.5</v>
      </c>
      <c r="O206" s="8">
        <v>155</v>
      </c>
      <c r="P206" s="18">
        <v>100</v>
      </c>
      <c r="Q206" s="5">
        <v>10</v>
      </c>
      <c r="R206" s="6">
        <v>0</v>
      </c>
      <c r="S206" s="6">
        <v>0</v>
      </c>
      <c r="T206" s="10">
        <v>60</v>
      </c>
      <c r="U206" s="10">
        <v>80</v>
      </c>
      <c r="V206" s="10">
        <v>0</v>
      </c>
      <c r="W206" s="10">
        <v>85</v>
      </c>
      <c r="X206" s="10">
        <v>0</v>
      </c>
      <c r="Y206" s="11">
        <v>100</v>
      </c>
      <c r="Z206" s="35">
        <v>100</v>
      </c>
      <c r="AA206" s="12">
        <f>96/319</f>
        <v>0.30094043887147298</v>
      </c>
      <c r="AB206" s="4"/>
      <c r="AC206" s="30">
        <v>66.37</v>
      </c>
      <c r="AD206" s="4"/>
      <c r="AE206" s="4">
        <v>0</v>
      </c>
      <c r="AF206" s="41">
        <v>83</v>
      </c>
      <c r="AG206" s="41">
        <v>85</v>
      </c>
      <c r="AH206" s="65">
        <v>0.98</v>
      </c>
      <c r="AI206" s="64">
        <v>0.23</v>
      </c>
    </row>
    <row r="207" spans="1:35" ht="15.75" customHeight="1">
      <c r="A207" s="4">
        <v>204</v>
      </c>
      <c r="B207" s="4">
        <v>1802111</v>
      </c>
      <c r="C207" s="4" t="s">
        <v>267</v>
      </c>
      <c r="D207" s="4">
        <v>1802111001</v>
      </c>
      <c r="E207" s="4">
        <v>1806172010</v>
      </c>
      <c r="F207" s="4" t="s">
        <v>274</v>
      </c>
      <c r="G207" s="18">
        <v>75</v>
      </c>
      <c r="H207" s="30">
        <v>85</v>
      </c>
      <c r="I207" s="30">
        <v>85</v>
      </c>
      <c r="J207" s="30">
        <v>85</v>
      </c>
      <c r="K207" s="30">
        <v>85</v>
      </c>
      <c r="L207" s="30">
        <v>85</v>
      </c>
      <c r="M207" s="64">
        <v>0.27</v>
      </c>
      <c r="N207" s="64">
        <v>0.47</v>
      </c>
      <c r="O207" s="8">
        <v>301</v>
      </c>
      <c r="P207" s="18">
        <v>100</v>
      </c>
      <c r="Q207" s="5">
        <v>100</v>
      </c>
      <c r="R207" s="6">
        <v>0</v>
      </c>
      <c r="S207" s="6">
        <v>0</v>
      </c>
      <c r="T207" s="10">
        <v>65</v>
      </c>
      <c r="U207" s="10">
        <v>80</v>
      </c>
      <c r="V207" s="10">
        <v>0</v>
      </c>
      <c r="W207" s="10">
        <v>80</v>
      </c>
      <c r="X207" s="10">
        <v>0</v>
      </c>
      <c r="Y207" s="11">
        <v>100</v>
      </c>
      <c r="Z207" s="35">
        <v>60.22</v>
      </c>
      <c r="AA207" s="12">
        <f>95/533</f>
        <v>0.17823639774859301</v>
      </c>
      <c r="AB207" s="4"/>
      <c r="AC207" s="30">
        <v>45.85</v>
      </c>
      <c r="AD207" s="4"/>
      <c r="AE207" s="4">
        <v>0</v>
      </c>
      <c r="AF207" s="41">
        <v>84</v>
      </c>
      <c r="AG207" s="41">
        <v>58.53</v>
      </c>
      <c r="AH207" s="65">
        <v>0.98</v>
      </c>
      <c r="AI207" s="64">
        <v>0.26</v>
      </c>
    </row>
    <row r="208" spans="1:35" ht="15.75" customHeight="1">
      <c r="A208" s="4">
        <v>205</v>
      </c>
      <c r="B208" s="4">
        <v>1802111</v>
      </c>
      <c r="C208" s="4" t="s">
        <v>267</v>
      </c>
      <c r="D208" s="4">
        <v>1802111008</v>
      </c>
      <c r="E208" s="4">
        <v>1806172012</v>
      </c>
      <c r="F208" s="4" t="s">
        <v>275</v>
      </c>
      <c r="G208" s="18">
        <v>80</v>
      </c>
      <c r="H208" s="30">
        <v>85</v>
      </c>
      <c r="I208" s="30">
        <v>85</v>
      </c>
      <c r="J208" s="30">
        <v>85</v>
      </c>
      <c r="K208" s="30">
        <v>85</v>
      </c>
      <c r="L208" s="30">
        <v>85</v>
      </c>
      <c r="M208" s="64">
        <v>0.23</v>
      </c>
      <c r="N208" s="64">
        <v>0.46</v>
      </c>
      <c r="O208" s="8">
        <v>236</v>
      </c>
      <c r="P208" s="18">
        <v>100</v>
      </c>
      <c r="Q208" s="5">
        <v>100</v>
      </c>
      <c r="R208" s="6">
        <v>0</v>
      </c>
      <c r="S208" s="6">
        <v>0</v>
      </c>
      <c r="T208" s="10">
        <v>70</v>
      </c>
      <c r="U208" s="10">
        <v>90</v>
      </c>
      <c r="V208" s="10">
        <v>0</v>
      </c>
      <c r="W208" s="10">
        <v>95</v>
      </c>
      <c r="X208" s="10">
        <v>0</v>
      </c>
      <c r="Y208" s="11">
        <v>100</v>
      </c>
      <c r="Z208" s="35">
        <v>100</v>
      </c>
      <c r="AA208" s="12">
        <f>125/464</f>
        <v>0.26939655172413801</v>
      </c>
      <c r="AB208" s="4"/>
      <c r="AC208" s="30">
        <v>59.73</v>
      </c>
      <c r="AD208" s="4"/>
      <c r="AE208" s="4">
        <v>0</v>
      </c>
      <c r="AF208" s="41">
        <v>90</v>
      </c>
      <c r="AG208" s="41">
        <v>92</v>
      </c>
      <c r="AH208" s="68">
        <v>0.98</v>
      </c>
      <c r="AI208" s="64">
        <v>0.23</v>
      </c>
    </row>
    <row r="209" spans="1:35" ht="15.75" customHeight="1">
      <c r="A209" s="4">
        <v>206</v>
      </c>
      <c r="B209" s="4">
        <v>1802023</v>
      </c>
      <c r="C209" s="4" t="s">
        <v>276</v>
      </c>
      <c r="D209" s="4">
        <v>1802023001</v>
      </c>
      <c r="E209" s="4">
        <v>1806182001</v>
      </c>
      <c r="F209" s="4" t="s">
        <v>277</v>
      </c>
      <c r="G209" s="5">
        <v>80</v>
      </c>
      <c r="H209" s="30">
        <v>80</v>
      </c>
      <c r="I209" s="30">
        <v>100</v>
      </c>
      <c r="J209" s="30">
        <v>100</v>
      </c>
      <c r="K209" s="30">
        <v>100</v>
      </c>
      <c r="L209" s="30">
        <v>100</v>
      </c>
      <c r="M209" s="64">
        <v>0.27</v>
      </c>
      <c r="N209" s="64">
        <v>0.42</v>
      </c>
      <c r="O209" s="8">
        <v>253</v>
      </c>
      <c r="P209" s="5">
        <v>0</v>
      </c>
      <c r="Q209" s="5">
        <v>100</v>
      </c>
      <c r="R209" s="6">
        <v>0</v>
      </c>
      <c r="S209" s="6">
        <v>0</v>
      </c>
      <c r="T209" s="19">
        <v>77</v>
      </c>
      <c r="U209" s="19">
        <v>100</v>
      </c>
      <c r="V209" s="19">
        <v>0</v>
      </c>
      <c r="W209" s="19">
        <v>85</v>
      </c>
      <c r="X209" s="19">
        <v>100</v>
      </c>
      <c r="Y209" s="11">
        <v>100</v>
      </c>
      <c r="Z209" s="35">
        <v>100</v>
      </c>
      <c r="AA209" s="12">
        <v>0.26669999999999999</v>
      </c>
      <c r="AB209" s="4"/>
      <c r="AC209" s="30">
        <v>70</v>
      </c>
      <c r="AD209" s="4"/>
      <c r="AE209" s="4">
        <v>0</v>
      </c>
      <c r="AF209" s="41">
        <v>77</v>
      </c>
      <c r="AG209" s="41">
        <v>100</v>
      </c>
      <c r="AH209" s="65">
        <v>1</v>
      </c>
      <c r="AI209" s="64">
        <v>0.21</v>
      </c>
    </row>
    <row r="210" spans="1:35" ht="15.75" customHeight="1">
      <c r="A210" s="4">
        <v>207</v>
      </c>
      <c r="B210" s="4">
        <v>1802023</v>
      </c>
      <c r="C210" s="4" t="s">
        <v>276</v>
      </c>
      <c r="D210" s="4">
        <v>1802023002</v>
      </c>
      <c r="E210" s="4">
        <v>1806182002</v>
      </c>
      <c r="F210" s="4" t="s">
        <v>278</v>
      </c>
      <c r="G210" s="5">
        <v>78</v>
      </c>
      <c r="H210" s="30">
        <v>78</v>
      </c>
      <c r="I210" s="30">
        <v>100</v>
      </c>
      <c r="J210" s="30">
        <v>100</v>
      </c>
      <c r="K210" s="30">
        <v>100</v>
      </c>
      <c r="L210" s="30">
        <v>100</v>
      </c>
      <c r="M210" s="64">
        <v>0.23</v>
      </c>
      <c r="N210" s="64">
        <v>0.46</v>
      </c>
      <c r="O210" s="8">
        <v>387</v>
      </c>
      <c r="P210" s="5">
        <v>0</v>
      </c>
      <c r="Q210" s="5">
        <v>100</v>
      </c>
      <c r="R210" s="6">
        <v>0</v>
      </c>
      <c r="S210" s="6">
        <v>0</v>
      </c>
      <c r="T210" s="6">
        <v>82</v>
      </c>
      <c r="U210" s="6">
        <v>100</v>
      </c>
      <c r="V210" s="6">
        <v>0</v>
      </c>
      <c r="W210" s="6">
        <v>92</v>
      </c>
      <c r="X210" s="6">
        <v>100</v>
      </c>
      <c r="Y210" s="11">
        <v>100</v>
      </c>
      <c r="Z210" s="35">
        <v>89</v>
      </c>
      <c r="AA210" s="12">
        <v>0.3</v>
      </c>
      <c r="AB210" s="4"/>
      <c r="AC210" s="6">
        <v>69.2</v>
      </c>
      <c r="AD210" s="4"/>
      <c r="AE210" s="4">
        <v>0</v>
      </c>
      <c r="AF210" s="41">
        <v>75</v>
      </c>
      <c r="AG210" s="41">
        <v>89</v>
      </c>
      <c r="AH210" s="65">
        <v>1</v>
      </c>
      <c r="AI210" s="64">
        <v>0.24</v>
      </c>
    </row>
    <row r="211" spans="1:35" ht="15.75" customHeight="1">
      <c r="A211" s="4">
        <v>208</v>
      </c>
      <c r="B211" s="4">
        <v>1802023</v>
      </c>
      <c r="C211" s="4" t="s">
        <v>276</v>
      </c>
      <c r="D211" s="4">
        <v>1802023003</v>
      </c>
      <c r="E211" s="4">
        <v>1806182003</v>
      </c>
      <c r="F211" s="4" t="s">
        <v>279</v>
      </c>
      <c r="G211" s="5">
        <v>75</v>
      </c>
      <c r="H211" s="30">
        <v>75</v>
      </c>
      <c r="I211" s="30">
        <v>100</v>
      </c>
      <c r="J211" s="30">
        <v>100</v>
      </c>
      <c r="K211" s="30">
        <v>100</v>
      </c>
      <c r="L211" s="30">
        <v>100</v>
      </c>
      <c r="M211" s="64">
        <v>0.22</v>
      </c>
      <c r="N211" s="64">
        <v>0.49</v>
      </c>
      <c r="O211" s="8">
        <v>386</v>
      </c>
      <c r="P211" s="5">
        <v>0</v>
      </c>
      <c r="Q211" s="5">
        <v>100</v>
      </c>
      <c r="R211" s="6">
        <v>0</v>
      </c>
      <c r="S211" s="6">
        <v>0</v>
      </c>
      <c r="T211" s="6">
        <v>78</v>
      </c>
      <c r="U211" s="6">
        <v>100</v>
      </c>
      <c r="V211" s="6">
        <v>0</v>
      </c>
      <c r="W211" s="6">
        <v>88</v>
      </c>
      <c r="X211" s="6">
        <v>100</v>
      </c>
      <c r="Y211" s="11">
        <v>91.5</v>
      </c>
      <c r="Z211" s="35">
        <v>100</v>
      </c>
      <c r="AA211" s="12">
        <v>0.23330000000000001</v>
      </c>
      <c r="AB211" s="4"/>
      <c r="AC211" s="6">
        <v>69.099999999999994</v>
      </c>
      <c r="AD211" s="4"/>
      <c r="AE211" s="4">
        <v>0</v>
      </c>
      <c r="AF211" s="41">
        <v>81</v>
      </c>
      <c r="AG211" s="41">
        <v>100</v>
      </c>
      <c r="AH211" s="65">
        <v>1</v>
      </c>
      <c r="AI211" s="64">
        <v>0.26</v>
      </c>
    </row>
    <row r="212" spans="1:35" ht="15.75" customHeight="1">
      <c r="A212" s="4">
        <v>209</v>
      </c>
      <c r="B212" s="4">
        <v>1802023</v>
      </c>
      <c r="C212" s="4" t="s">
        <v>276</v>
      </c>
      <c r="D212" s="4">
        <v>1802023004</v>
      </c>
      <c r="E212" s="4">
        <v>1806182004</v>
      </c>
      <c r="F212" s="4" t="s">
        <v>280</v>
      </c>
      <c r="G212" s="5">
        <v>80</v>
      </c>
      <c r="H212" s="30">
        <v>80</v>
      </c>
      <c r="I212" s="30">
        <v>100</v>
      </c>
      <c r="J212" s="30">
        <v>100</v>
      </c>
      <c r="K212" s="30">
        <v>100</v>
      </c>
      <c r="L212" s="30">
        <v>100</v>
      </c>
      <c r="M212" s="64">
        <v>0.27</v>
      </c>
      <c r="N212" s="64">
        <v>0.45</v>
      </c>
      <c r="O212" s="8">
        <v>316</v>
      </c>
      <c r="P212" s="5">
        <v>0</v>
      </c>
      <c r="Q212" s="5">
        <v>100</v>
      </c>
      <c r="R212" s="6">
        <v>0</v>
      </c>
      <c r="S212" s="6">
        <v>0</v>
      </c>
      <c r="T212" s="6">
        <v>79</v>
      </c>
      <c r="U212" s="6">
        <v>100</v>
      </c>
      <c r="V212" s="6">
        <v>0</v>
      </c>
      <c r="W212" s="6">
        <v>83</v>
      </c>
      <c r="X212" s="6">
        <v>100</v>
      </c>
      <c r="Y212" s="11">
        <v>100</v>
      </c>
      <c r="Z212" s="35">
        <v>90</v>
      </c>
      <c r="AA212" s="12">
        <v>0.26669999999999999</v>
      </c>
      <c r="AB212" s="4"/>
      <c r="AC212" s="6">
        <v>70.2</v>
      </c>
      <c r="AD212" s="4"/>
      <c r="AE212" s="4">
        <v>0</v>
      </c>
      <c r="AF212" s="41">
        <v>79</v>
      </c>
      <c r="AG212" s="41">
        <v>90</v>
      </c>
      <c r="AH212" s="65">
        <v>1</v>
      </c>
      <c r="AI212" s="64">
        <v>0.21</v>
      </c>
    </row>
    <row r="213" spans="1:35" ht="15.75" customHeight="1">
      <c r="A213" s="4">
        <v>210</v>
      </c>
      <c r="B213" s="4">
        <v>1802023</v>
      </c>
      <c r="C213" s="4" t="s">
        <v>276</v>
      </c>
      <c r="D213" s="4">
        <v>1802023010</v>
      </c>
      <c r="E213" s="4">
        <v>1806182005</v>
      </c>
      <c r="F213" s="4" t="s">
        <v>281</v>
      </c>
      <c r="G213" s="5">
        <v>80</v>
      </c>
      <c r="H213" s="30">
        <v>80</v>
      </c>
      <c r="I213" s="30">
        <v>100</v>
      </c>
      <c r="J213" s="30">
        <v>100</v>
      </c>
      <c r="K213" s="30">
        <v>100</v>
      </c>
      <c r="L213" s="30">
        <v>100</v>
      </c>
      <c r="M213" s="64">
        <v>0.21</v>
      </c>
      <c r="N213" s="64">
        <v>0.46</v>
      </c>
      <c r="O213" s="8">
        <v>526</v>
      </c>
      <c r="P213" s="5">
        <v>0</v>
      </c>
      <c r="Q213" s="5">
        <v>100</v>
      </c>
      <c r="R213" s="6">
        <v>0</v>
      </c>
      <c r="S213" s="6">
        <v>0</v>
      </c>
      <c r="T213" s="6">
        <v>84</v>
      </c>
      <c r="U213" s="6">
        <v>100</v>
      </c>
      <c r="V213" s="6">
        <v>0</v>
      </c>
      <c r="W213" s="6">
        <v>93</v>
      </c>
      <c r="X213" s="6">
        <v>100</v>
      </c>
      <c r="Y213" s="11">
        <v>100</v>
      </c>
      <c r="Z213" s="35">
        <v>100</v>
      </c>
      <c r="AA213" s="12">
        <v>0.16669999999999999</v>
      </c>
      <c r="AB213" s="4"/>
      <c r="AC213" s="6">
        <v>69.8</v>
      </c>
      <c r="AD213" s="4"/>
      <c r="AE213" s="4">
        <v>0</v>
      </c>
      <c r="AF213" s="41">
        <v>80</v>
      </c>
      <c r="AG213" s="41">
        <v>100</v>
      </c>
      <c r="AH213" s="65">
        <v>1</v>
      </c>
      <c r="AI213" s="64">
        <v>0.26</v>
      </c>
    </row>
    <row r="214" spans="1:35" ht="15.75" customHeight="1">
      <c r="A214" s="4">
        <v>211</v>
      </c>
      <c r="B214" s="4">
        <v>1802023</v>
      </c>
      <c r="C214" s="4" t="s">
        <v>276</v>
      </c>
      <c r="D214" s="4">
        <v>1802023011</v>
      </c>
      <c r="E214" s="4">
        <v>1806182006</v>
      </c>
      <c r="F214" s="4" t="s">
        <v>282</v>
      </c>
      <c r="G214" s="5">
        <v>85</v>
      </c>
      <c r="H214" s="30">
        <v>85</v>
      </c>
      <c r="I214" s="30">
        <v>100</v>
      </c>
      <c r="J214" s="30">
        <v>100</v>
      </c>
      <c r="K214" s="30">
        <v>100</v>
      </c>
      <c r="L214" s="30">
        <v>100</v>
      </c>
      <c r="M214" s="64">
        <v>0.27</v>
      </c>
      <c r="N214" s="64">
        <v>0.5</v>
      </c>
      <c r="O214" s="8">
        <v>186</v>
      </c>
      <c r="P214" s="5">
        <v>0</v>
      </c>
      <c r="Q214" s="5">
        <v>100</v>
      </c>
      <c r="R214" s="6">
        <v>0</v>
      </c>
      <c r="S214" s="6">
        <v>0</v>
      </c>
      <c r="T214" s="6">
        <v>73</v>
      </c>
      <c r="U214" s="6">
        <v>100</v>
      </c>
      <c r="V214" s="6">
        <v>0</v>
      </c>
      <c r="W214" s="6">
        <v>83</v>
      </c>
      <c r="X214" s="6">
        <v>100</v>
      </c>
      <c r="Y214" s="11">
        <v>100</v>
      </c>
      <c r="Z214" s="35">
        <v>100</v>
      </c>
      <c r="AA214" s="12">
        <v>0.23330000000000001</v>
      </c>
      <c r="AB214" s="4"/>
      <c r="AC214" s="6">
        <v>70.7</v>
      </c>
      <c r="AD214" s="4"/>
      <c r="AE214" s="4">
        <v>0</v>
      </c>
      <c r="AF214" s="41">
        <v>91</v>
      </c>
      <c r="AG214" s="41">
        <v>100</v>
      </c>
      <c r="AH214" s="65">
        <v>1</v>
      </c>
      <c r="AI214" s="64">
        <v>0.21</v>
      </c>
    </row>
    <row r="215" spans="1:35" ht="15.75" customHeight="1">
      <c r="A215" s="4">
        <v>212</v>
      </c>
      <c r="B215" s="4">
        <v>1802023</v>
      </c>
      <c r="C215" s="4" t="s">
        <v>276</v>
      </c>
      <c r="D215" s="4">
        <v>1802023012</v>
      </c>
      <c r="E215" s="4">
        <v>1806182007</v>
      </c>
      <c r="F215" s="4" t="s">
        <v>283</v>
      </c>
      <c r="G215" s="5">
        <v>75</v>
      </c>
      <c r="H215" s="30">
        <v>75</v>
      </c>
      <c r="I215" s="30">
        <v>100</v>
      </c>
      <c r="J215" s="30">
        <v>100</v>
      </c>
      <c r="K215" s="30">
        <v>100</v>
      </c>
      <c r="L215" s="30">
        <v>100</v>
      </c>
      <c r="M215" s="64">
        <v>0.23</v>
      </c>
      <c r="N215" s="64">
        <v>0.47</v>
      </c>
      <c r="O215" s="8">
        <v>291</v>
      </c>
      <c r="P215" s="5">
        <v>0</v>
      </c>
      <c r="Q215" s="5">
        <v>100</v>
      </c>
      <c r="R215" s="6">
        <v>0</v>
      </c>
      <c r="S215" s="6">
        <v>0</v>
      </c>
      <c r="T215" s="6">
        <v>76</v>
      </c>
      <c r="U215" s="6">
        <v>100</v>
      </c>
      <c r="V215" s="6">
        <v>0</v>
      </c>
      <c r="W215" s="6">
        <v>90</v>
      </c>
      <c r="X215" s="6">
        <v>100</v>
      </c>
      <c r="Y215" s="11">
        <v>96.8</v>
      </c>
      <c r="Z215" s="35">
        <v>91</v>
      </c>
      <c r="AA215" s="12">
        <v>0.2</v>
      </c>
      <c r="AB215" s="4"/>
      <c r="AC215" s="6">
        <v>71.3</v>
      </c>
      <c r="AD215" s="4"/>
      <c r="AE215" s="4">
        <v>0</v>
      </c>
      <c r="AF215" s="41">
        <v>89</v>
      </c>
      <c r="AG215" s="41">
        <v>91</v>
      </c>
      <c r="AH215" s="65">
        <v>1</v>
      </c>
      <c r="AI215" s="64">
        <v>0.21</v>
      </c>
    </row>
    <row r="216" spans="1:35" ht="15.75" customHeight="1">
      <c r="A216" s="4">
        <v>213</v>
      </c>
      <c r="B216" s="4">
        <v>1802023</v>
      </c>
      <c r="C216" s="4" t="s">
        <v>276</v>
      </c>
      <c r="D216" s="4">
        <v>1802023013</v>
      </c>
      <c r="E216" s="4">
        <v>1806182008</v>
      </c>
      <c r="F216" s="4" t="s">
        <v>284</v>
      </c>
      <c r="G216" s="5">
        <v>82</v>
      </c>
      <c r="H216" s="30">
        <v>82</v>
      </c>
      <c r="I216" s="30">
        <v>100</v>
      </c>
      <c r="J216" s="30">
        <v>100</v>
      </c>
      <c r="K216" s="30">
        <v>100</v>
      </c>
      <c r="L216" s="30">
        <v>100</v>
      </c>
      <c r="M216" s="64">
        <v>0.26</v>
      </c>
      <c r="N216" s="64">
        <v>0.46</v>
      </c>
      <c r="O216" s="8">
        <v>335</v>
      </c>
      <c r="P216" s="5">
        <v>0</v>
      </c>
      <c r="Q216" s="5">
        <v>100</v>
      </c>
      <c r="R216" s="6">
        <v>0</v>
      </c>
      <c r="S216" s="6">
        <v>0</v>
      </c>
      <c r="T216" s="6">
        <v>79</v>
      </c>
      <c r="U216" s="6">
        <v>100</v>
      </c>
      <c r="V216" s="6">
        <v>0</v>
      </c>
      <c r="W216" s="6">
        <v>89</v>
      </c>
      <c r="X216" s="6">
        <v>100</v>
      </c>
      <c r="Y216" s="11">
        <v>100</v>
      </c>
      <c r="Z216" s="35">
        <v>100</v>
      </c>
      <c r="AA216" s="12">
        <v>0.16669999999999999</v>
      </c>
      <c r="AB216" s="4"/>
      <c r="AC216" s="6">
        <v>69.5</v>
      </c>
      <c r="AD216" s="4"/>
      <c r="AE216" s="4">
        <v>0</v>
      </c>
      <c r="AF216" s="41">
        <v>82</v>
      </c>
      <c r="AG216" s="41">
        <v>100</v>
      </c>
      <c r="AH216" s="65">
        <v>1</v>
      </c>
      <c r="AI216" s="64">
        <v>0.28999999999999998</v>
      </c>
    </row>
    <row r="217" spans="1:35" ht="15.75" customHeight="1">
      <c r="A217" s="4">
        <v>214</v>
      </c>
      <c r="B217" s="4">
        <v>1802023</v>
      </c>
      <c r="C217" s="4" t="s">
        <v>276</v>
      </c>
      <c r="D217" s="4">
        <v>1802023009</v>
      </c>
      <c r="E217" s="4">
        <v>1806182009</v>
      </c>
      <c r="F217" s="4" t="s">
        <v>285</v>
      </c>
      <c r="G217" s="5">
        <v>82</v>
      </c>
      <c r="H217" s="30">
        <v>82</v>
      </c>
      <c r="I217" s="30">
        <v>100</v>
      </c>
      <c r="J217" s="30">
        <v>100</v>
      </c>
      <c r="K217" s="30">
        <v>100</v>
      </c>
      <c r="L217" s="30">
        <v>100</v>
      </c>
      <c r="M217" s="64">
        <v>0.24</v>
      </c>
      <c r="N217" s="64">
        <v>0.43</v>
      </c>
      <c r="O217" s="8">
        <v>135</v>
      </c>
      <c r="P217" s="5">
        <v>100</v>
      </c>
      <c r="Q217" s="5">
        <v>100</v>
      </c>
      <c r="R217" s="6">
        <v>0</v>
      </c>
      <c r="S217" s="6">
        <v>0</v>
      </c>
      <c r="T217" s="6">
        <v>72</v>
      </c>
      <c r="U217" s="6">
        <v>100</v>
      </c>
      <c r="V217" s="6">
        <v>0</v>
      </c>
      <c r="W217" s="6">
        <v>90</v>
      </c>
      <c r="X217" s="6">
        <v>100</v>
      </c>
      <c r="Y217" s="11">
        <v>27.3</v>
      </c>
      <c r="Z217" s="35">
        <v>87</v>
      </c>
      <c r="AA217" s="12">
        <v>0.2</v>
      </c>
      <c r="AB217" s="4"/>
      <c r="AC217" s="6">
        <v>70.5</v>
      </c>
      <c r="AD217" s="4"/>
      <c r="AE217" s="4">
        <v>0</v>
      </c>
      <c r="AF217" s="41">
        <v>87</v>
      </c>
      <c r="AG217" s="41">
        <v>87</v>
      </c>
      <c r="AH217" s="65">
        <v>1</v>
      </c>
      <c r="AI217" s="64">
        <v>0.24</v>
      </c>
    </row>
    <row r="218" spans="1:35" ht="15.75" customHeight="1">
      <c r="A218" s="4">
        <v>215</v>
      </c>
      <c r="B218" s="4">
        <v>1802023</v>
      </c>
      <c r="C218" s="4" t="s">
        <v>276</v>
      </c>
      <c r="D218" s="4">
        <v>1802023007</v>
      </c>
      <c r="E218" s="4">
        <v>1806182010</v>
      </c>
      <c r="F218" s="4" t="s">
        <v>286</v>
      </c>
      <c r="G218" s="5">
        <v>80</v>
      </c>
      <c r="H218" s="30">
        <v>80</v>
      </c>
      <c r="I218" s="30">
        <v>100</v>
      </c>
      <c r="J218" s="30">
        <v>100</v>
      </c>
      <c r="K218" s="30">
        <v>100</v>
      </c>
      <c r="L218" s="30">
        <v>100</v>
      </c>
      <c r="M218" s="64">
        <v>0.23</v>
      </c>
      <c r="N218" s="64">
        <v>0.42</v>
      </c>
      <c r="O218" s="8">
        <v>82</v>
      </c>
      <c r="P218" s="5">
        <v>0</v>
      </c>
      <c r="Q218" s="5">
        <v>100</v>
      </c>
      <c r="R218" s="6">
        <v>0</v>
      </c>
      <c r="S218" s="6">
        <v>0</v>
      </c>
      <c r="T218" s="6">
        <v>70</v>
      </c>
      <c r="U218" s="6">
        <v>100</v>
      </c>
      <c r="V218" s="6">
        <v>0</v>
      </c>
      <c r="W218" s="6">
        <v>83</v>
      </c>
      <c r="X218" s="6">
        <v>100</v>
      </c>
      <c r="Y218" s="11">
        <v>35.299999999999997</v>
      </c>
      <c r="Z218" s="35">
        <v>86</v>
      </c>
      <c r="AA218" s="12">
        <v>0.26669999999999999</v>
      </c>
      <c r="AB218" s="4"/>
      <c r="AC218" s="6">
        <v>70.8</v>
      </c>
      <c r="AD218" s="4"/>
      <c r="AE218" s="4">
        <v>0</v>
      </c>
      <c r="AF218" s="41">
        <v>88</v>
      </c>
      <c r="AG218" s="41">
        <v>86</v>
      </c>
      <c r="AH218" s="65">
        <v>1</v>
      </c>
      <c r="AI218" s="64">
        <v>0.26</v>
      </c>
    </row>
    <row r="219" spans="1:35" ht="15.75" customHeight="1">
      <c r="A219" s="4">
        <v>216</v>
      </c>
      <c r="B219" s="4">
        <v>1802023</v>
      </c>
      <c r="C219" s="4" t="s">
        <v>276</v>
      </c>
      <c r="D219" s="4">
        <v>1802023008</v>
      </c>
      <c r="E219" s="4">
        <v>1806182011</v>
      </c>
      <c r="F219" s="4" t="s">
        <v>287</v>
      </c>
      <c r="G219" s="5">
        <v>80</v>
      </c>
      <c r="H219" s="30">
        <v>80</v>
      </c>
      <c r="I219" s="30">
        <v>100</v>
      </c>
      <c r="J219" s="30">
        <v>100</v>
      </c>
      <c r="K219" s="30">
        <v>100</v>
      </c>
      <c r="L219" s="30">
        <v>100</v>
      </c>
      <c r="M219" s="64">
        <v>0.21</v>
      </c>
      <c r="N219" s="64">
        <v>0.47</v>
      </c>
      <c r="O219" s="8">
        <v>131</v>
      </c>
      <c r="P219" s="5">
        <v>100</v>
      </c>
      <c r="Q219" s="5">
        <v>100</v>
      </c>
      <c r="R219" s="6">
        <v>0</v>
      </c>
      <c r="S219" s="6">
        <v>0</v>
      </c>
      <c r="T219" s="6">
        <v>77</v>
      </c>
      <c r="U219" s="6">
        <v>100</v>
      </c>
      <c r="V219" s="6">
        <v>0</v>
      </c>
      <c r="W219" s="6">
        <v>85</v>
      </c>
      <c r="X219" s="6">
        <v>100</v>
      </c>
      <c r="Y219" s="11">
        <v>100</v>
      </c>
      <c r="Z219" s="35">
        <v>100</v>
      </c>
      <c r="AA219" s="12">
        <v>0.4</v>
      </c>
      <c r="AB219" s="4"/>
      <c r="AC219" s="6">
        <v>51.6</v>
      </c>
      <c r="AD219" s="4"/>
      <c r="AE219" s="4">
        <v>0</v>
      </c>
      <c r="AF219" s="41">
        <v>93</v>
      </c>
      <c r="AG219" s="41">
        <v>100</v>
      </c>
      <c r="AH219" s="65">
        <v>1</v>
      </c>
      <c r="AI219" s="64">
        <v>0.27</v>
      </c>
    </row>
    <row r="220" spans="1:35" ht="15.75" customHeight="1">
      <c r="A220" s="4">
        <v>217</v>
      </c>
      <c r="B220" s="4">
        <v>1802023</v>
      </c>
      <c r="C220" s="4" t="s">
        <v>276</v>
      </c>
      <c r="D220" s="4">
        <v>1802023006</v>
      </c>
      <c r="E220" s="4">
        <v>1806182012</v>
      </c>
      <c r="F220" s="4" t="s">
        <v>288</v>
      </c>
      <c r="G220" s="5">
        <v>80</v>
      </c>
      <c r="H220" s="30">
        <v>80</v>
      </c>
      <c r="I220" s="30">
        <v>100</v>
      </c>
      <c r="J220" s="30">
        <v>100</v>
      </c>
      <c r="K220" s="30">
        <v>100</v>
      </c>
      <c r="L220" s="30">
        <v>100</v>
      </c>
      <c r="M220" s="64">
        <v>0.28000000000000003</v>
      </c>
      <c r="N220" s="64">
        <v>0.42</v>
      </c>
      <c r="O220" s="8">
        <v>239</v>
      </c>
      <c r="P220" s="5">
        <v>0</v>
      </c>
      <c r="Q220" s="5">
        <v>100</v>
      </c>
      <c r="R220" s="6">
        <v>0</v>
      </c>
      <c r="S220" s="6">
        <v>0</v>
      </c>
      <c r="T220" s="6">
        <v>74</v>
      </c>
      <c r="U220" s="6">
        <v>100</v>
      </c>
      <c r="V220" s="6">
        <v>0</v>
      </c>
      <c r="W220" s="6">
        <v>92</v>
      </c>
      <c r="X220" s="6">
        <v>100</v>
      </c>
      <c r="Y220" s="11">
        <v>100</v>
      </c>
      <c r="Z220" s="35">
        <v>88</v>
      </c>
      <c r="AA220" s="12">
        <v>0.35</v>
      </c>
      <c r="AB220" s="4"/>
      <c r="AC220" s="6">
        <v>70</v>
      </c>
      <c r="AD220" s="4"/>
      <c r="AE220" s="4">
        <v>0</v>
      </c>
      <c r="AF220" s="41">
        <v>95</v>
      </c>
      <c r="AG220" s="41">
        <v>88</v>
      </c>
      <c r="AH220" s="65">
        <v>1</v>
      </c>
      <c r="AI220" s="64">
        <v>0.28000000000000003</v>
      </c>
    </row>
    <row r="221" spans="1:35" ht="15.75" customHeight="1">
      <c r="A221" s="4">
        <v>218</v>
      </c>
      <c r="B221" s="4">
        <v>1802023</v>
      </c>
      <c r="C221" s="4" t="s">
        <v>276</v>
      </c>
      <c r="D221" s="4">
        <v>1802023014</v>
      </c>
      <c r="E221" s="4">
        <v>1806182013</v>
      </c>
      <c r="F221" s="4" t="s">
        <v>289</v>
      </c>
      <c r="G221" s="5">
        <v>84</v>
      </c>
      <c r="H221" s="30">
        <v>84</v>
      </c>
      <c r="I221" s="30">
        <v>100</v>
      </c>
      <c r="J221" s="30">
        <v>100</v>
      </c>
      <c r="K221" s="30">
        <v>100</v>
      </c>
      <c r="L221" s="30">
        <v>100</v>
      </c>
      <c r="M221" s="64">
        <v>0.23</v>
      </c>
      <c r="N221" s="64">
        <v>0.43</v>
      </c>
      <c r="O221" s="8">
        <v>130</v>
      </c>
      <c r="P221" s="5">
        <v>0</v>
      </c>
      <c r="Q221" s="5">
        <v>100</v>
      </c>
      <c r="R221" s="6">
        <v>0</v>
      </c>
      <c r="S221" s="6">
        <v>0</v>
      </c>
      <c r="T221" s="6">
        <v>72</v>
      </c>
      <c r="U221" s="6">
        <v>100</v>
      </c>
      <c r="V221" s="6">
        <v>0</v>
      </c>
      <c r="W221" s="6">
        <v>88</v>
      </c>
      <c r="X221" s="6">
        <v>100</v>
      </c>
      <c r="Y221" s="11">
        <v>90</v>
      </c>
      <c r="Z221" s="35">
        <v>100</v>
      </c>
      <c r="AA221" s="12">
        <v>0.1333</v>
      </c>
      <c r="AB221" s="4"/>
      <c r="AC221" s="6">
        <v>70.8</v>
      </c>
      <c r="AD221" s="4"/>
      <c r="AE221" s="4">
        <v>0</v>
      </c>
      <c r="AF221" s="41">
        <v>84</v>
      </c>
      <c r="AG221" s="41">
        <v>10</v>
      </c>
      <c r="AH221" s="65">
        <v>1</v>
      </c>
      <c r="AI221" s="64">
        <v>0.26</v>
      </c>
    </row>
    <row r="222" spans="1:35" ht="15.75" customHeight="1">
      <c r="A222" s="4">
        <v>219</v>
      </c>
      <c r="B222" s="4">
        <v>1802023</v>
      </c>
      <c r="C222" s="4" t="s">
        <v>276</v>
      </c>
      <c r="D222" s="4">
        <v>1802023015</v>
      </c>
      <c r="E222" s="4">
        <v>1806182014</v>
      </c>
      <c r="F222" s="4" t="s">
        <v>290</v>
      </c>
      <c r="G222" s="5">
        <v>82</v>
      </c>
      <c r="H222" s="30">
        <v>82</v>
      </c>
      <c r="I222" s="30">
        <v>100</v>
      </c>
      <c r="J222" s="30">
        <v>100</v>
      </c>
      <c r="K222" s="30">
        <v>100</v>
      </c>
      <c r="L222" s="30">
        <v>100</v>
      </c>
      <c r="M222" s="64">
        <v>0.27</v>
      </c>
      <c r="N222" s="64">
        <v>0.49</v>
      </c>
      <c r="O222" s="8">
        <v>267</v>
      </c>
      <c r="P222" s="5">
        <v>0</v>
      </c>
      <c r="Q222" s="5">
        <v>100</v>
      </c>
      <c r="R222" s="6">
        <v>0</v>
      </c>
      <c r="S222" s="6">
        <v>0</v>
      </c>
      <c r="T222" s="6">
        <v>78</v>
      </c>
      <c r="U222" s="6">
        <v>100</v>
      </c>
      <c r="V222" s="6">
        <v>0</v>
      </c>
      <c r="W222" s="6">
        <v>85</v>
      </c>
      <c r="X222" s="6">
        <v>100</v>
      </c>
      <c r="Y222" s="11">
        <v>100</v>
      </c>
      <c r="Z222" s="35">
        <v>100</v>
      </c>
      <c r="AA222" s="12">
        <v>0.33329999999999999</v>
      </c>
      <c r="AB222" s="4"/>
      <c r="AC222" s="6">
        <v>70</v>
      </c>
      <c r="AD222" s="4"/>
      <c r="AE222" s="4">
        <v>0</v>
      </c>
      <c r="AF222" s="41">
        <v>85</v>
      </c>
      <c r="AG222" s="41">
        <v>100</v>
      </c>
      <c r="AH222" s="65">
        <v>1</v>
      </c>
      <c r="AI222" s="64">
        <v>0.24</v>
      </c>
    </row>
    <row r="223" spans="1:35" ht="15.75" customHeight="1">
      <c r="A223" s="4">
        <v>220</v>
      </c>
      <c r="B223" s="4">
        <v>1802023</v>
      </c>
      <c r="C223" s="4" t="s">
        <v>276</v>
      </c>
      <c r="D223" s="4">
        <v>1802023005</v>
      </c>
      <c r="E223" s="4">
        <v>1806182015</v>
      </c>
      <c r="F223" s="4" t="s">
        <v>291</v>
      </c>
      <c r="G223" s="5">
        <v>77</v>
      </c>
      <c r="H223" s="30">
        <v>77</v>
      </c>
      <c r="I223" s="30">
        <v>100</v>
      </c>
      <c r="J223" s="30">
        <v>100</v>
      </c>
      <c r="K223" s="30">
        <v>100</v>
      </c>
      <c r="L223" s="30">
        <v>100</v>
      </c>
      <c r="M223" s="64">
        <v>0.23</v>
      </c>
      <c r="N223" s="64">
        <v>0.47</v>
      </c>
      <c r="O223" s="8">
        <v>252</v>
      </c>
      <c r="P223" s="5">
        <v>100</v>
      </c>
      <c r="Q223" s="5">
        <v>100</v>
      </c>
      <c r="R223" s="6">
        <v>0</v>
      </c>
      <c r="S223" s="6">
        <v>0</v>
      </c>
      <c r="T223" s="6">
        <v>88</v>
      </c>
      <c r="U223" s="6">
        <v>100</v>
      </c>
      <c r="V223" s="6">
        <v>0</v>
      </c>
      <c r="W223" s="6">
        <v>94</v>
      </c>
      <c r="X223" s="6">
        <v>100</v>
      </c>
      <c r="Y223" s="11">
        <v>92.7</v>
      </c>
      <c r="Z223" s="35">
        <v>100</v>
      </c>
      <c r="AA223" s="12">
        <v>0.4667</v>
      </c>
      <c r="AB223" s="4"/>
      <c r="AC223" s="6">
        <v>70.2</v>
      </c>
      <c r="AD223" s="4"/>
      <c r="AE223" s="4">
        <v>0</v>
      </c>
      <c r="AF223" s="41">
        <v>92</v>
      </c>
      <c r="AG223" s="41">
        <v>100</v>
      </c>
      <c r="AH223" s="65">
        <v>1</v>
      </c>
      <c r="AI223" s="64">
        <v>0.23</v>
      </c>
    </row>
    <row r="224" spans="1:35" ht="15.75" customHeight="1">
      <c r="A224" s="4">
        <v>221</v>
      </c>
      <c r="B224" s="4">
        <v>1802023</v>
      </c>
      <c r="C224" s="4" t="s">
        <v>276</v>
      </c>
      <c r="D224" s="4">
        <v>1802023016</v>
      </c>
      <c r="E224" s="4">
        <v>1806182016</v>
      </c>
      <c r="F224" s="4" t="s">
        <v>179</v>
      </c>
      <c r="G224" s="5">
        <v>75</v>
      </c>
      <c r="H224" s="30">
        <v>75</v>
      </c>
      <c r="I224" s="30">
        <v>100</v>
      </c>
      <c r="J224" s="30">
        <v>100</v>
      </c>
      <c r="K224" s="30">
        <v>100</v>
      </c>
      <c r="L224" s="30">
        <v>100</v>
      </c>
      <c r="M224" s="64">
        <v>0.23</v>
      </c>
      <c r="N224" s="64">
        <v>0.42</v>
      </c>
      <c r="O224" s="8">
        <v>214</v>
      </c>
      <c r="P224" s="5">
        <v>0</v>
      </c>
      <c r="Q224" s="5">
        <v>100</v>
      </c>
      <c r="R224" s="6">
        <v>0</v>
      </c>
      <c r="S224" s="6">
        <v>0</v>
      </c>
      <c r="T224" s="6">
        <v>78</v>
      </c>
      <c r="U224" s="6">
        <v>100</v>
      </c>
      <c r="V224" s="6">
        <v>0</v>
      </c>
      <c r="W224" s="6">
        <v>95</v>
      </c>
      <c r="X224" s="6">
        <v>100</v>
      </c>
      <c r="Y224" s="11">
        <v>100</v>
      </c>
      <c r="Z224" s="35">
        <v>100</v>
      </c>
      <c r="AA224" s="12">
        <v>7.5999999999999998E-2</v>
      </c>
      <c r="AB224" s="4"/>
      <c r="AC224" s="6">
        <v>70.3</v>
      </c>
      <c r="AD224" s="4"/>
      <c r="AE224" s="4">
        <v>0</v>
      </c>
      <c r="AF224" s="41">
        <v>96</v>
      </c>
      <c r="AG224" s="41">
        <v>100</v>
      </c>
      <c r="AH224" s="65">
        <v>1</v>
      </c>
      <c r="AI224" s="64">
        <v>0.21</v>
      </c>
    </row>
    <row r="225" spans="1:35" ht="15.75" customHeight="1">
      <c r="A225" s="4">
        <v>222</v>
      </c>
      <c r="B225" s="4">
        <v>1802022</v>
      </c>
      <c r="C225" s="4" t="s">
        <v>292</v>
      </c>
      <c r="D225" s="4">
        <v>1802022010</v>
      </c>
      <c r="E225" s="4">
        <v>1806192001</v>
      </c>
      <c r="F225" s="4" t="s">
        <v>293</v>
      </c>
      <c r="G225" s="5">
        <v>85</v>
      </c>
      <c r="H225" s="6">
        <v>93</v>
      </c>
      <c r="I225" s="30">
        <v>100</v>
      </c>
      <c r="J225" s="33">
        <v>96</v>
      </c>
      <c r="K225" s="33">
        <v>19</v>
      </c>
      <c r="L225" s="33">
        <v>19</v>
      </c>
      <c r="M225" s="64">
        <v>0.23</v>
      </c>
      <c r="N225" s="64">
        <v>0.46</v>
      </c>
      <c r="O225" s="8">
        <v>251</v>
      </c>
      <c r="P225" s="5">
        <v>100</v>
      </c>
      <c r="Q225" s="5">
        <v>100</v>
      </c>
      <c r="R225" s="6">
        <v>0</v>
      </c>
      <c r="S225" s="6">
        <v>0</v>
      </c>
      <c r="T225" s="10">
        <v>70.59</v>
      </c>
      <c r="U225" s="6">
        <v>100</v>
      </c>
      <c r="V225" s="6">
        <v>0</v>
      </c>
      <c r="W225" s="10">
        <v>75.27</v>
      </c>
      <c r="X225" s="20">
        <v>100</v>
      </c>
      <c r="Y225" s="11">
        <v>95.6</v>
      </c>
      <c r="Z225" s="35">
        <v>100</v>
      </c>
      <c r="AA225" s="12">
        <f>147/440</f>
        <v>0.33409090909090899</v>
      </c>
      <c r="AB225" s="4"/>
      <c r="AC225" s="21">
        <v>19</v>
      </c>
      <c r="AD225" s="4"/>
      <c r="AE225" s="4">
        <v>0</v>
      </c>
      <c r="AF225" s="41">
        <v>100</v>
      </c>
      <c r="AG225" s="41">
        <v>100</v>
      </c>
      <c r="AH225" s="65">
        <v>1</v>
      </c>
      <c r="AI225" s="64">
        <v>0.24</v>
      </c>
    </row>
    <row r="226" spans="1:35" ht="15.75" customHeight="1">
      <c r="A226" s="4">
        <v>223</v>
      </c>
      <c r="B226" s="4">
        <v>1802022</v>
      </c>
      <c r="C226" s="4" t="s">
        <v>292</v>
      </c>
      <c r="D226" s="4">
        <v>1802022009</v>
      </c>
      <c r="E226" s="4">
        <v>1806192002</v>
      </c>
      <c r="F226" s="4" t="s">
        <v>265</v>
      </c>
      <c r="G226" s="5">
        <v>80</v>
      </c>
      <c r="H226" s="6">
        <v>92</v>
      </c>
      <c r="I226" s="30">
        <v>100</v>
      </c>
      <c r="J226" s="33">
        <v>89</v>
      </c>
      <c r="K226" s="33">
        <v>18</v>
      </c>
      <c r="L226" s="33">
        <v>18</v>
      </c>
      <c r="M226" s="64">
        <v>0.24</v>
      </c>
      <c r="N226" s="64">
        <v>0.45</v>
      </c>
      <c r="O226" s="8">
        <v>559</v>
      </c>
      <c r="P226" s="5">
        <v>100</v>
      </c>
      <c r="Q226" s="5">
        <v>100</v>
      </c>
      <c r="R226" s="6">
        <v>0</v>
      </c>
      <c r="S226" s="6">
        <v>0</v>
      </c>
      <c r="T226" s="10">
        <v>64</v>
      </c>
      <c r="U226" s="6">
        <v>100</v>
      </c>
      <c r="V226" s="6">
        <v>0</v>
      </c>
      <c r="W226" s="10">
        <v>77.72</v>
      </c>
      <c r="X226" s="20">
        <v>62.5</v>
      </c>
      <c r="Y226" s="11">
        <v>84.8</v>
      </c>
      <c r="Z226" s="35">
        <v>88.5</v>
      </c>
      <c r="AA226" s="12">
        <f>137/420</f>
        <v>0.32619047619047598</v>
      </c>
      <c r="AB226" s="4"/>
      <c r="AC226" s="21">
        <v>10</v>
      </c>
      <c r="AD226" s="4"/>
      <c r="AE226" s="4">
        <v>0</v>
      </c>
      <c r="AF226" s="41">
        <v>90</v>
      </c>
      <c r="AG226" s="41">
        <v>88.5</v>
      </c>
      <c r="AH226" s="65">
        <v>1</v>
      </c>
      <c r="AI226" s="64">
        <v>0.26</v>
      </c>
    </row>
    <row r="227" spans="1:35" ht="15.75" customHeight="1">
      <c r="A227" s="4">
        <v>224</v>
      </c>
      <c r="B227" s="4">
        <v>1802022</v>
      </c>
      <c r="C227" s="4" t="s">
        <v>292</v>
      </c>
      <c r="D227" s="4">
        <v>1802022004</v>
      </c>
      <c r="E227" s="4">
        <v>1806192003</v>
      </c>
      <c r="F227" s="4" t="s">
        <v>294</v>
      </c>
      <c r="G227" s="5">
        <v>87</v>
      </c>
      <c r="H227" s="6">
        <v>90</v>
      </c>
      <c r="I227" s="30">
        <v>100</v>
      </c>
      <c r="J227" s="33">
        <v>87</v>
      </c>
      <c r="K227" s="33">
        <v>17</v>
      </c>
      <c r="L227" s="33">
        <v>17</v>
      </c>
      <c r="M227" s="64">
        <v>0.23</v>
      </c>
      <c r="N227" s="64">
        <v>0.46</v>
      </c>
      <c r="O227" s="8">
        <v>291</v>
      </c>
      <c r="P227" s="5">
        <v>0</v>
      </c>
      <c r="Q227" s="5">
        <v>100</v>
      </c>
      <c r="R227" s="6">
        <v>0</v>
      </c>
      <c r="S227" s="6">
        <v>0</v>
      </c>
      <c r="T227" s="10">
        <v>64.06</v>
      </c>
      <c r="U227" s="6">
        <v>100</v>
      </c>
      <c r="V227" s="6">
        <v>0</v>
      </c>
      <c r="W227" s="10">
        <v>80.72</v>
      </c>
      <c r="X227" s="20">
        <v>100</v>
      </c>
      <c r="Y227" s="11">
        <v>92</v>
      </c>
      <c r="Z227" s="35">
        <v>83.7</v>
      </c>
      <c r="AA227" s="12">
        <f>221/733</f>
        <v>0.30150068212823999</v>
      </c>
      <c r="AB227" s="4"/>
      <c r="AC227" s="21">
        <v>11</v>
      </c>
      <c r="AD227" s="4"/>
      <c r="AE227" s="4">
        <v>0</v>
      </c>
      <c r="AF227" s="41">
        <v>80</v>
      </c>
      <c r="AG227" s="41">
        <v>83.7</v>
      </c>
      <c r="AH227" s="65">
        <v>1</v>
      </c>
      <c r="AI227" s="64">
        <v>0.21</v>
      </c>
    </row>
    <row r="228" spans="1:35" ht="15.75" customHeight="1">
      <c r="A228" s="4">
        <v>225</v>
      </c>
      <c r="B228" s="4">
        <v>1802022</v>
      </c>
      <c r="C228" s="4" t="s">
        <v>292</v>
      </c>
      <c r="D228" s="4">
        <v>1802022007</v>
      </c>
      <c r="E228" s="4">
        <v>1806192004</v>
      </c>
      <c r="F228" s="4" t="s">
        <v>295</v>
      </c>
      <c r="G228" s="5">
        <v>80</v>
      </c>
      <c r="H228" s="6">
        <v>97</v>
      </c>
      <c r="I228" s="30">
        <v>100</v>
      </c>
      <c r="J228" s="33">
        <v>85</v>
      </c>
      <c r="K228" s="33">
        <v>15</v>
      </c>
      <c r="L228" s="33">
        <v>15</v>
      </c>
      <c r="M228" s="64">
        <v>0.21</v>
      </c>
      <c r="N228" s="64">
        <v>0.5</v>
      </c>
      <c r="O228" s="8">
        <v>186</v>
      </c>
      <c r="P228" s="5">
        <v>0</v>
      </c>
      <c r="Q228" s="5">
        <v>100</v>
      </c>
      <c r="R228" s="6">
        <v>0</v>
      </c>
      <c r="S228" s="6">
        <v>0</v>
      </c>
      <c r="T228" s="10">
        <v>67.650000000000006</v>
      </c>
      <c r="U228" s="6">
        <v>100</v>
      </c>
      <c r="V228" s="6">
        <v>0</v>
      </c>
      <c r="W228" s="10">
        <v>73.849999999999994</v>
      </c>
      <c r="X228" s="20">
        <v>100</v>
      </c>
      <c r="Y228" s="11">
        <v>94.7</v>
      </c>
      <c r="Z228" s="35">
        <v>84.6</v>
      </c>
      <c r="AA228" s="12">
        <f>146/355</f>
        <v>0.41126760563380299</v>
      </c>
      <c r="AB228" s="4"/>
      <c r="AC228" s="21">
        <v>7</v>
      </c>
      <c r="AD228" s="4"/>
      <c r="AE228" s="4">
        <v>0</v>
      </c>
      <c r="AF228" s="41">
        <v>75</v>
      </c>
      <c r="AG228" s="41">
        <v>84.6</v>
      </c>
      <c r="AH228" s="65">
        <v>1</v>
      </c>
      <c r="AI228" s="64">
        <v>0.21</v>
      </c>
    </row>
    <row r="229" spans="1:35" ht="15.75" customHeight="1">
      <c r="A229" s="4">
        <v>226</v>
      </c>
      <c r="B229" s="4">
        <v>1802022</v>
      </c>
      <c r="C229" s="4" t="s">
        <v>292</v>
      </c>
      <c r="D229" s="4">
        <v>1802022008</v>
      </c>
      <c r="E229" s="4">
        <v>1806192005</v>
      </c>
      <c r="F229" s="4" t="s">
        <v>296</v>
      </c>
      <c r="G229" s="5">
        <v>82</v>
      </c>
      <c r="H229" s="6">
        <v>93</v>
      </c>
      <c r="I229" s="30">
        <v>100</v>
      </c>
      <c r="J229" s="33">
        <v>97</v>
      </c>
      <c r="K229" s="33">
        <v>21</v>
      </c>
      <c r="L229" s="33">
        <v>21</v>
      </c>
      <c r="M229" s="64">
        <v>0.28000000000000003</v>
      </c>
      <c r="N229" s="64">
        <v>0.47</v>
      </c>
      <c r="O229" s="8">
        <v>251</v>
      </c>
      <c r="P229" s="5">
        <v>0</v>
      </c>
      <c r="Q229" s="5">
        <v>100</v>
      </c>
      <c r="R229" s="6">
        <v>0</v>
      </c>
      <c r="S229" s="6">
        <v>0</v>
      </c>
      <c r="T229" s="10">
        <v>62.3</v>
      </c>
      <c r="U229" s="6">
        <v>100</v>
      </c>
      <c r="V229" s="6">
        <v>0</v>
      </c>
      <c r="W229" s="10">
        <v>79.55</v>
      </c>
      <c r="X229" s="20">
        <v>62.5</v>
      </c>
      <c r="Y229" s="11">
        <v>80</v>
      </c>
      <c r="Z229" s="35">
        <v>60.4</v>
      </c>
      <c r="AA229" s="12">
        <f>198/407</f>
        <v>0.48648648648648701</v>
      </c>
      <c r="AB229" s="4"/>
      <c r="AC229" s="21">
        <v>14</v>
      </c>
      <c r="AD229" s="4"/>
      <c r="AE229" s="4">
        <v>0</v>
      </c>
      <c r="AF229" s="41">
        <v>75</v>
      </c>
      <c r="AG229" s="41">
        <v>60.4</v>
      </c>
      <c r="AH229" s="65">
        <v>1</v>
      </c>
      <c r="AI229" s="64">
        <v>0.28999999999999998</v>
      </c>
    </row>
    <row r="230" spans="1:35" ht="15.75" customHeight="1">
      <c r="A230" s="4">
        <v>227</v>
      </c>
      <c r="B230" s="4">
        <v>1802022</v>
      </c>
      <c r="C230" s="4" t="s">
        <v>292</v>
      </c>
      <c r="D230" s="4">
        <v>1802022006</v>
      </c>
      <c r="E230" s="4">
        <v>1806192006</v>
      </c>
      <c r="F230" s="4" t="s">
        <v>163</v>
      </c>
      <c r="G230" s="5">
        <v>88</v>
      </c>
      <c r="H230" s="6">
        <v>92</v>
      </c>
      <c r="I230" s="30">
        <v>100</v>
      </c>
      <c r="J230" s="33">
        <v>98</v>
      </c>
      <c r="K230" s="33">
        <v>19</v>
      </c>
      <c r="L230" s="33">
        <v>19</v>
      </c>
      <c r="M230" s="64">
        <v>0.27</v>
      </c>
      <c r="N230" s="64">
        <v>0.46</v>
      </c>
      <c r="O230" s="8">
        <v>345</v>
      </c>
      <c r="P230" s="5">
        <v>100</v>
      </c>
      <c r="Q230" s="5">
        <v>100</v>
      </c>
      <c r="R230" s="6">
        <v>0</v>
      </c>
      <c r="S230" s="6">
        <v>0</v>
      </c>
      <c r="T230" s="10">
        <v>65.55</v>
      </c>
      <c r="U230" s="6">
        <v>100</v>
      </c>
      <c r="V230" s="6">
        <v>0</v>
      </c>
      <c r="W230" s="10">
        <v>80.56</v>
      </c>
      <c r="X230" s="20">
        <v>100</v>
      </c>
      <c r="Y230" s="11">
        <v>100</v>
      </c>
      <c r="Z230" s="35">
        <v>77.599999999999994</v>
      </c>
      <c r="AA230" s="12">
        <f>226/460</f>
        <v>0.49130434782608701</v>
      </c>
      <c r="AB230" s="4"/>
      <c r="AC230" s="21">
        <v>12</v>
      </c>
      <c r="AD230" s="4"/>
      <c r="AE230" s="4">
        <v>0</v>
      </c>
      <c r="AF230" s="41">
        <v>80</v>
      </c>
      <c r="AG230" s="41">
        <v>77.599999999999994</v>
      </c>
      <c r="AH230" s="65">
        <v>1</v>
      </c>
      <c r="AI230" s="64">
        <v>0.24</v>
      </c>
    </row>
    <row r="231" spans="1:35" ht="15.75" customHeight="1">
      <c r="A231" s="4">
        <v>228</v>
      </c>
      <c r="B231" s="4">
        <v>1802022</v>
      </c>
      <c r="C231" s="4" t="s">
        <v>292</v>
      </c>
      <c r="D231" s="4">
        <v>1802022003</v>
      </c>
      <c r="E231" s="4">
        <v>1806192007</v>
      </c>
      <c r="F231" s="4" t="s">
        <v>297</v>
      </c>
      <c r="G231" s="5">
        <v>90</v>
      </c>
      <c r="H231" s="6">
        <v>94</v>
      </c>
      <c r="I231" s="30">
        <v>100</v>
      </c>
      <c r="J231" s="33">
        <v>100</v>
      </c>
      <c r="K231" s="33">
        <v>18</v>
      </c>
      <c r="L231" s="33">
        <v>18</v>
      </c>
      <c r="M231" s="64">
        <v>0.23</v>
      </c>
      <c r="N231" s="64">
        <v>0.45</v>
      </c>
      <c r="O231" s="8">
        <v>476</v>
      </c>
      <c r="P231" s="5">
        <v>100</v>
      </c>
      <c r="Q231" s="5">
        <v>100</v>
      </c>
      <c r="R231" s="6">
        <v>0</v>
      </c>
      <c r="S231" s="6">
        <v>0</v>
      </c>
      <c r="T231" s="10">
        <v>65.709999999999994</v>
      </c>
      <c r="U231" s="6">
        <v>100</v>
      </c>
      <c r="V231" s="6">
        <v>0</v>
      </c>
      <c r="W231" s="10">
        <v>79.83</v>
      </c>
      <c r="X231" s="20">
        <v>100</v>
      </c>
      <c r="Y231" s="11">
        <v>80.400000000000006</v>
      </c>
      <c r="Z231" s="35">
        <v>100</v>
      </c>
      <c r="AA231" s="12">
        <f>74/202</f>
        <v>0.366336633663366</v>
      </c>
      <c r="AB231" s="4"/>
      <c r="AC231" s="21">
        <v>14</v>
      </c>
      <c r="AD231" s="4"/>
      <c r="AE231" s="4">
        <v>0</v>
      </c>
      <c r="AF231" s="41">
        <v>100</v>
      </c>
      <c r="AG231" s="41">
        <v>100</v>
      </c>
      <c r="AH231" s="65">
        <v>1</v>
      </c>
      <c r="AI231" s="64">
        <v>0.26</v>
      </c>
    </row>
    <row r="232" spans="1:35" ht="15.75" customHeight="1">
      <c r="A232" s="4">
        <v>229</v>
      </c>
      <c r="B232" s="4">
        <v>1802022</v>
      </c>
      <c r="C232" s="4" t="s">
        <v>292</v>
      </c>
      <c r="D232" s="4">
        <v>1802022005</v>
      </c>
      <c r="E232" s="4">
        <v>1806192008</v>
      </c>
      <c r="F232" s="4" t="s">
        <v>298</v>
      </c>
      <c r="G232" s="5">
        <v>90</v>
      </c>
      <c r="H232" s="6">
        <v>96</v>
      </c>
      <c r="I232" s="30">
        <v>100</v>
      </c>
      <c r="J232" s="33">
        <v>89</v>
      </c>
      <c r="K232" s="33">
        <v>18</v>
      </c>
      <c r="L232" s="33">
        <v>18</v>
      </c>
      <c r="M232" s="64">
        <v>0.27</v>
      </c>
      <c r="N232" s="64">
        <v>0.43</v>
      </c>
      <c r="O232" s="8">
        <v>516</v>
      </c>
      <c r="P232" s="5">
        <v>100</v>
      </c>
      <c r="Q232" s="5">
        <v>100</v>
      </c>
      <c r="R232" s="6">
        <v>0</v>
      </c>
      <c r="S232" s="6">
        <v>0</v>
      </c>
      <c r="T232" s="10">
        <v>65.06</v>
      </c>
      <c r="U232" s="6">
        <v>100</v>
      </c>
      <c r="V232" s="6">
        <v>0</v>
      </c>
      <c r="W232" s="10">
        <v>84.52</v>
      </c>
      <c r="X232" s="20">
        <v>100</v>
      </c>
      <c r="Y232" s="11">
        <v>88.6</v>
      </c>
      <c r="Z232" s="35">
        <v>89.4</v>
      </c>
      <c r="AA232" s="12">
        <f>180/614</f>
        <v>0.29315960912052103</v>
      </c>
      <c r="AB232" s="4"/>
      <c r="AC232" s="21">
        <v>13</v>
      </c>
      <c r="AD232" s="4"/>
      <c r="AE232" s="4">
        <v>0</v>
      </c>
      <c r="AF232" s="41">
        <v>90</v>
      </c>
      <c r="AG232" s="41">
        <v>89.4</v>
      </c>
      <c r="AH232" s="65">
        <v>1</v>
      </c>
      <c r="AI232" s="64">
        <v>0.26</v>
      </c>
    </row>
    <row r="233" spans="1:35" ht="15.75" customHeight="1">
      <c r="A233" s="4">
        <v>230</v>
      </c>
      <c r="B233" s="4">
        <v>1802022</v>
      </c>
      <c r="C233" s="4" t="s">
        <v>292</v>
      </c>
      <c r="D233" s="4">
        <v>1802022002</v>
      </c>
      <c r="E233" s="4">
        <v>1806192009</v>
      </c>
      <c r="F233" s="4" t="s">
        <v>299</v>
      </c>
      <c r="G233" s="5">
        <v>84</v>
      </c>
      <c r="H233" s="6">
        <v>95</v>
      </c>
      <c r="I233" s="30">
        <v>100</v>
      </c>
      <c r="J233" s="33">
        <v>96</v>
      </c>
      <c r="K233" s="33">
        <v>19</v>
      </c>
      <c r="L233" s="33">
        <v>19</v>
      </c>
      <c r="M233" s="64">
        <v>0.23</v>
      </c>
      <c r="N233" s="64">
        <v>0.5</v>
      </c>
      <c r="O233" s="8">
        <v>252</v>
      </c>
      <c r="P233" s="5">
        <v>0</v>
      </c>
      <c r="Q233" s="5">
        <v>100</v>
      </c>
      <c r="R233" s="6">
        <v>0</v>
      </c>
      <c r="S233" s="6">
        <v>0</v>
      </c>
      <c r="T233" s="10">
        <v>68.180000000000007</v>
      </c>
      <c r="U233" s="6">
        <v>100</v>
      </c>
      <c r="V233" s="6">
        <v>0</v>
      </c>
      <c r="W233" s="10">
        <v>78.69</v>
      </c>
      <c r="X233" s="20">
        <v>83.33</v>
      </c>
      <c r="Y233" s="11">
        <v>88</v>
      </c>
      <c r="Z233" s="35">
        <v>82.1</v>
      </c>
      <c r="AA233" s="12">
        <f>179/402</f>
        <v>0.44527363184079599</v>
      </c>
      <c r="AB233" s="4"/>
      <c r="AC233" s="21">
        <v>12</v>
      </c>
      <c r="AD233" s="4"/>
      <c r="AE233" s="4">
        <v>0</v>
      </c>
      <c r="AF233" s="41">
        <v>80</v>
      </c>
      <c r="AG233" s="41">
        <v>82.1</v>
      </c>
      <c r="AH233" s="65">
        <v>1</v>
      </c>
      <c r="AI233" s="64">
        <v>0.21</v>
      </c>
    </row>
    <row r="234" spans="1:35" ht="15.75" customHeight="1">
      <c r="A234" s="4">
        <v>231</v>
      </c>
      <c r="B234" s="4">
        <v>1802022</v>
      </c>
      <c r="C234" s="4" t="s">
        <v>292</v>
      </c>
      <c r="D234" s="4">
        <v>1802022001</v>
      </c>
      <c r="E234" s="4">
        <v>1806192010</v>
      </c>
      <c r="F234" s="4" t="s">
        <v>300</v>
      </c>
      <c r="G234" s="5">
        <v>83</v>
      </c>
      <c r="H234" s="6">
        <v>95</v>
      </c>
      <c r="I234" s="30">
        <v>100</v>
      </c>
      <c r="J234" s="33">
        <v>98</v>
      </c>
      <c r="K234" s="33">
        <v>20</v>
      </c>
      <c r="L234" s="33">
        <v>20</v>
      </c>
      <c r="M234" s="64">
        <v>0.27</v>
      </c>
      <c r="N234" s="64">
        <v>0.49</v>
      </c>
      <c r="O234" s="8">
        <v>175</v>
      </c>
      <c r="P234" s="5">
        <v>0</v>
      </c>
      <c r="Q234" s="5">
        <v>100</v>
      </c>
      <c r="R234" s="6">
        <v>0</v>
      </c>
      <c r="S234" s="6">
        <v>0</v>
      </c>
      <c r="T234" s="10">
        <v>66.67</v>
      </c>
      <c r="U234" s="6">
        <v>100</v>
      </c>
      <c r="V234" s="6">
        <v>0</v>
      </c>
      <c r="W234" s="10">
        <v>87.64</v>
      </c>
      <c r="X234" s="20">
        <v>45.45</v>
      </c>
      <c r="Y234" s="11">
        <v>100</v>
      </c>
      <c r="Z234" s="35">
        <v>100</v>
      </c>
      <c r="AA234" s="12">
        <f>173/396</f>
        <v>0.43686868686868702</v>
      </c>
      <c r="AB234" s="4"/>
      <c r="AC234" s="21">
        <v>13</v>
      </c>
      <c r="AD234" s="4"/>
      <c r="AE234" s="4">
        <v>0</v>
      </c>
      <c r="AF234" s="41">
        <v>100</v>
      </c>
      <c r="AG234" s="41">
        <v>100</v>
      </c>
      <c r="AH234" s="65">
        <v>1</v>
      </c>
      <c r="AI234" s="64">
        <v>0.23</v>
      </c>
    </row>
    <row r="235" spans="1:35" ht="15.75" customHeight="1">
      <c r="A235" s="4">
        <v>232</v>
      </c>
      <c r="B235" s="4">
        <v>1802022</v>
      </c>
      <c r="C235" s="4" t="s">
        <v>292</v>
      </c>
      <c r="D235" s="4">
        <v>1802022011</v>
      </c>
      <c r="E235" s="4">
        <v>1806192011</v>
      </c>
      <c r="F235" s="4" t="s">
        <v>301</v>
      </c>
      <c r="G235" s="5">
        <v>86</v>
      </c>
      <c r="H235" s="6">
        <v>85</v>
      </c>
      <c r="I235" s="30">
        <v>100</v>
      </c>
      <c r="J235" s="33">
        <v>91</v>
      </c>
      <c r="K235" s="33">
        <v>18</v>
      </c>
      <c r="L235" s="33">
        <v>18</v>
      </c>
      <c r="M235" s="64">
        <v>0.23</v>
      </c>
      <c r="N235" s="64">
        <v>0.47</v>
      </c>
      <c r="O235" s="8">
        <v>252</v>
      </c>
      <c r="P235" s="5">
        <v>100</v>
      </c>
      <c r="Q235" s="5">
        <v>100</v>
      </c>
      <c r="R235" s="6">
        <v>0</v>
      </c>
      <c r="S235" s="6">
        <v>0</v>
      </c>
      <c r="T235" s="10">
        <v>75</v>
      </c>
      <c r="U235" s="6">
        <v>100</v>
      </c>
      <c r="V235" s="6">
        <v>0</v>
      </c>
      <c r="W235" s="10">
        <v>75.95</v>
      </c>
      <c r="X235" s="20">
        <v>100</v>
      </c>
      <c r="Y235" s="11">
        <v>100</v>
      </c>
      <c r="Z235" s="35">
        <v>100</v>
      </c>
      <c r="AA235" s="12">
        <f>99/204</f>
        <v>0.48529411764705899</v>
      </c>
      <c r="AB235" s="4"/>
      <c r="AC235" s="21">
        <v>13</v>
      </c>
      <c r="AD235" s="4"/>
      <c r="AE235" s="4">
        <v>0</v>
      </c>
      <c r="AF235" s="41">
        <v>90</v>
      </c>
      <c r="AG235" s="41">
        <v>100</v>
      </c>
      <c r="AH235" s="65">
        <v>1</v>
      </c>
      <c r="AI235" s="64">
        <v>0.21</v>
      </c>
    </row>
    <row r="236" spans="1:35" ht="15.75" customHeight="1">
      <c r="A236" s="4">
        <v>233</v>
      </c>
      <c r="B236" s="4">
        <v>1802022</v>
      </c>
      <c r="C236" s="4" t="s">
        <v>292</v>
      </c>
      <c r="D236" s="4">
        <v>1802022012</v>
      </c>
      <c r="E236" s="4">
        <v>1806192012</v>
      </c>
      <c r="F236" s="4" t="s">
        <v>149</v>
      </c>
      <c r="G236" s="5">
        <v>92</v>
      </c>
      <c r="H236" s="6">
        <v>97</v>
      </c>
      <c r="I236" s="30">
        <v>100</v>
      </c>
      <c r="J236" s="33">
        <v>88</v>
      </c>
      <c r="K236" s="33">
        <v>16</v>
      </c>
      <c r="L236" s="33">
        <v>16</v>
      </c>
      <c r="M236" s="64">
        <v>0.27</v>
      </c>
      <c r="N236" s="64">
        <v>0.42</v>
      </c>
      <c r="O236" s="8">
        <v>251</v>
      </c>
      <c r="P236" s="5">
        <v>100</v>
      </c>
      <c r="Q236" s="5">
        <v>100</v>
      </c>
      <c r="R236" s="6">
        <v>0</v>
      </c>
      <c r="S236" s="6">
        <v>0</v>
      </c>
      <c r="T236" s="10">
        <v>68.849999999999994</v>
      </c>
      <c r="U236" s="6">
        <v>100</v>
      </c>
      <c r="V236" s="6">
        <v>0</v>
      </c>
      <c r="W236" s="10">
        <v>86.33</v>
      </c>
      <c r="X236" s="20">
        <v>100</v>
      </c>
      <c r="Y236" s="11">
        <v>100</v>
      </c>
      <c r="Z236" s="35">
        <v>100</v>
      </c>
      <c r="AA236" s="12">
        <f>89/258</f>
        <v>0.34496124031007802</v>
      </c>
      <c r="AB236" s="4"/>
      <c r="AC236" s="21">
        <v>12</v>
      </c>
      <c r="AD236" s="4"/>
      <c r="AE236" s="4">
        <v>0</v>
      </c>
      <c r="AF236" s="41">
        <v>90</v>
      </c>
      <c r="AG236" s="41">
        <v>100</v>
      </c>
      <c r="AH236" s="65">
        <v>1</v>
      </c>
      <c r="AI236" s="64">
        <v>0.26</v>
      </c>
    </row>
    <row r="237" spans="1:35" ht="15.75" customHeight="1">
      <c r="A237" s="4">
        <v>234</v>
      </c>
      <c r="B237" s="4">
        <v>1802042</v>
      </c>
      <c r="C237" s="4" t="s">
        <v>302</v>
      </c>
      <c r="D237" s="4">
        <v>1802042005</v>
      </c>
      <c r="E237" s="4">
        <v>1806202001</v>
      </c>
      <c r="F237" s="4" t="s">
        <v>303</v>
      </c>
      <c r="G237" s="5" t="s">
        <v>304</v>
      </c>
      <c r="H237" s="30">
        <v>60</v>
      </c>
      <c r="I237" s="30">
        <v>100</v>
      </c>
      <c r="J237" s="30">
        <v>100</v>
      </c>
      <c r="K237" s="33">
        <v>100</v>
      </c>
      <c r="L237" s="33">
        <v>100</v>
      </c>
      <c r="M237" s="64">
        <v>0.23</v>
      </c>
      <c r="N237" s="64">
        <v>0.46</v>
      </c>
      <c r="O237" s="8">
        <v>478</v>
      </c>
      <c r="P237" s="5">
        <v>100</v>
      </c>
      <c r="Q237" s="5">
        <v>100</v>
      </c>
      <c r="R237" s="6">
        <v>7</v>
      </c>
      <c r="S237" s="6">
        <v>20</v>
      </c>
      <c r="T237" s="10">
        <v>78.81</v>
      </c>
      <c r="U237" s="10">
        <v>100</v>
      </c>
      <c r="V237" s="10">
        <v>0</v>
      </c>
      <c r="W237" s="10">
        <v>98.53</v>
      </c>
      <c r="X237" s="20">
        <v>100</v>
      </c>
      <c r="Y237" s="11">
        <v>100</v>
      </c>
      <c r="Z237" s="35">
        <v>79</v>
      </c>
      <c r="AA237" s="12">
        <v>9.7000000000000003E-2</v>
      </c>
      <c r="AB237" s="4"/>
      <c r="AC237" s="6">
        <v>99</v>
      </c>
      <c r="AD237" s="4"/>
      <c r="AE237" s="4">
        <v>0</v>
      </c>
      <c r="AF237" s="42">
        <v>73</v>
      </c>
      <c r="AG237" s="45">
        <v>79</v>
      </c>
      <c r="AH237" s="65">
        <v>1</v>
      </c>
      <c r="AI237" s="64">
        <v>0.27</v>
      </c>
    </row>
    <row r="238" spans="1:35" ht="15.75" customHeight="1">
      <c r="A238" s="4">
        <v>235</v>
      </c>
      <c r="B238" s="4">
        <v>1802042</v>
      </c>
      <c r="C238" s="4" t="s">
        <v>302</v>
      </c>
      <c r="D238" s="4">
        <v>1802042006</v>
      </c>
      <c r="E238" s="4">
        <v>1806202002</v>
      </c>
      <c r="F238" s="4" t="s">
        <v>305</v>
      </c>
      <c r="G238" s="5" t="s">
        <v>306</v>
      </c>
      <c r="H238" s="30">
        <v>60</v>
      </c>
      <c r="I238" s="30">
        <v>100</v>
      </c>
      <c r="J238" s="30">
        <v>100</v>
      </c>
      <c r="K238" s="30">
        <v>100</v>
      </c>
      <c r="L238" s="30">
        <v>100</v>
      </c>
      <c r="M238" s="64">
        <v>0.27</v>
      </c>
      <c r="N238" s="64">
        <v>0.48</v>
      </c>
      <c r="O238" s="8">
        <v>544</v>
      </c>
      <c r="P238" s="5">
        <v>100</v>
      </c>
      <c r="Q238" s="5">
        <v>100</v>
      </c>
      <c r="R238" s="6">
        <v>8</v>
      </c>
      <c r="S238" s="6">
        <v>30</v>
      </c>
      <c r="T238" s="10">
        <v>81.2</v>
      </c>
      <c r="U238" s="10">
        <v>100</v>
      </c>
      <c r="V238" s="10">
        <v>0</v>
      </c>
      <c r="W238" s="10">
        <v>98.12</v>
      </c>
      <c r="X238" s="10">
        <v>100</v>
      </c>
      <c r="Y238" s="11">
        <v>100</v>
      </c>
      <c r="Z238" s="35">
        <v>100</v>
      </c>
      <c r="AA238" s="12">
        <v>0.187</v>
      </c>
      <c r="AB238" s="4"/>
      <c r="AC238" s="6">
        <v>98</v>
      </c>
      <c r="AD238" s="4"/>
      <c r="AE238" s="4">
        <v>0</v>
      </c>
      <c r="AF238" s="43">
        <v>75</v>
      </c>
      <c r="AG238" s="45">
        <v>100</v>
      </c>
      <c r="AH238" s="65">
        <v>1</v>
      </c>
      <c r="AI238" s="64">
        <v>0.23</v>
      </c>
    </row>
    <row r="239" spans="1:35" ht="15.75" customHeight="1">
      <c r="A239" s="4">
        <v>236</v>
      </c>
      <c r="B239" s="4">
        <v>1802042</v>
      </c>
      <c r="C239" s="4" t="s">
        <v>302</v>
      </c>
      <c r="D239" s="4">
        <v>1802042004</v>
      </c>
      <c r="E239" s="4">
        <v>1806202003</v>
      </c>
      <c r="F239" s="4" t="s">
        <v>307</v>
      </c>
      <c r="G239" s="5" t="s">
        <v>104</v>
      </c>
      <c r="H239" s="30">
        <v>60</v>
      </c>
      <c r="I239" s="30">
        <v>100</v>
      </c>
      <c r="J239" s="30">
        <v>100</v>
      </c>
      <c r="K239" s="30">
        <v>100</v>
      </c>
      <c r="L239" s="30">
        <v>100</v>
      </c>
      <c r="M239" s="64">
        <v>0.23</v>
      </c>
      <c r="N239" s="64">
        <v>0.47</v>
      </c>
      <c r="O239" s="8">
        <v>549</v>
      </c>
      <c r="P239" s="5">
        <v>100</v>
      </c>
      <c r="Q239" s="5">
        <v>100</v>
      </c>
      <c r="R239" s="6">
        <v>8</v>
      </c>
      <c r="S239" s="6">
        <v>15</v>
      </c>
      <c r="T239" s="10">
        <v>75.25</v>
      </c>
      <c r="U239" s="10">
        <v>100</v>
      </c>
      <c r="V239" s="10">
        <v>0</v>
      </c>
      <c r="W239" s="10">
        <v>96.39</v>
      </c>
      <c r="X239" s="10">
        <v>100</v>
      </c>
      <c r="Y239" s="11">
        <v>99</v>
      </c>
      <c r="Z239" s="35">
        <v>100</v>
      </c>
      <c r="AA239" s="12">
        <v>0.18</v>
      </c>
      <c r="AB239" s="4"/>
      <c r="AC239" s="6">
        <v>100</v>
      </c>
      <c r="AD239" s="4"/>
      <c r="AE239" s="4">
        <v>0</v>
      </c>
      <c r="AF239" s="43">
        <v>80</v>
      </c>
      <c r="AG239" s="45">
        <v>100</v>
      </c>
      <c r="AH239" s="65">
        <v>1</v>
      </c>
      <c r="AI239" s="64">
        <v>0.26</v>
      </c>
    </row>
    <row r="240" spans="1:35" ht="15.75" customHeight="1">
      <c r="A240" s="4">
        <v>237</v>
      </c>
      <c r="B240" s="4">
        <v>1802042</v>
      </c>
      <c r="C240" s="4" t="s">
        <v>302</v>
      </c>
      <c r="D240" s="4">
        <v>1802042003</v>
      </c>
      <c r="E240" s="4">
        <v>1806202004</v>
      </c>
      <c r="F240" s="4" t="s">
        <v>308</v>
      </c>
      <c r="G240" s="5" t="s">
        <v>309</v>
      </c>
      <c r="H240" s="30">
        <v>72</v>
      </c>
      <c r="I240" s="30">
        <v>100</v>
      </c>
      <c r="J240" s="30">
        <v>100</v>
      </c>
      <c r="K240" s="30">
        <v>100</v>
      </c>
      <c r="L240" s="30">
        <v>100</v>
      </c>
      <c r="M240" s="64">
        <v>0.26</v>
      </c>
      <c r="N240" s="64">
        <v>0.46</v>
      </c>
      <c r="O240" s="8">
        <v>937</v>
      </c>
      <c r="P240" s="5">
        <v>100</v>
      </c>
      <c r="Q240" s="5">
        <v>100</v>
      </c>
      <c r="R240" s="6">
        <v>10</v>
      </c>
      <c r="S240" s="6">
        <v>20</v>
      </c>
      <c r="T240" s="10">
        <v>78.400000000000006</v>
      </c>
      <c r="U240" s="10">
        <v>100</v>
      </c>
      <c r="V240" s="10">
        <v>0</v>
      </c>
      <c r="W240" s="10">
        <v>100</v>
      </c>
      <c r="X240" s="10">
        <v>100</v>
      </c>
      <c r="Y240" s="11">
        <v>98</v>
      </c>
      <c r="Z240" s="35">
        <v>100</v>
      </c>
      <c r="AA240" s="12">
        <v>4.5999999999999999E-2</v>
      </c>
      <c r="AB240" s="4"/>
      <c r="AC240" s="6">
        <v>100</v>
      </c>
      <c r="AD240" s="4"/>
      <c r="AE240" s="4">
        <v>0</v>
      </c>
      <c r="AF240" s="43">
        <v>82</v>
      </c>
      <c r="AG240" s="45">
        <v>100</v>
      </c>
      <c r="AH240" s="65">
        <v>1</v>
      </c>
      <c r="AI240" s="64">
        <v>0.24</v>
      </c>
    </row>
    <row r="241" spans="1:35" ht="15.75" customHeight="1">
      <c r="A241" s="4">
        <v>238</v>
      </c>
      <c r="B241" s="4">
        <v>1802042</v>
      </c>
      <c r="C241" s="4" t="s">
        <v>302</v>
      </c>
      <c r="D241" s="4">
        <v>1802042002</v>
      </c>
      <c r="E241" s="4">
        <v>1806202005</v>
      </c>
      <c r="F241" s="4" t="s">
        <v>310</v>
      </c>
      <c r="G241" s="5" t="s">
        <v>311</v>
      </c>
      <c r="H241" s="30">
        <v>70</v>
      </c>
      <c r="I241" s="30">
        <v>100</v>
      </c>
      <c r="J241" s="30">
        <v>100</v>
      </c>
      <c r="K241" s="30">
        <v>100</v>
      </c>
      <c r="L241" s="30">
        <v>100</v>
      </c>
      <c r="M241" s="64">
        <v>0.24</v>
      </c>
      <c r="N241" s="64">
        <v>0.45</v>
      </c>
      <c r="O241" s="8">
        <v>1110</v>
      </c>
      <c r="P241" s="5">
        <v>100</v>
      </c>
      <c r="Q241" s="5">
        <v>100</v>
      </c>
      <c r="R241" s="6">
        <v>8</v>
      </c>
      <c r="S241" s="6">
        <v>25</v>
      </c>
      <c r="T241" s="10">
        <v>79.14</v>
      </c>
      <c r="U241" s="10">
        <v>100</v>
      </c>
      <c r="V241" s="10">
        <v>0</v>
      </c>
      <c r="W241" s="10">
        <v>93.31</v>
      </c>
      <c r="X241" s="10">
        <v>100</v>
      </c>
      <c r="Y241" s="11">
        <v>100</v>
      </c>
      <c r="Z241" s="35">
        <v>100</v>
      </c>
      <c r="AA241" s="12">
        <v>0.36599999999999999</v>
      </c>
      <c r="AB241" s="4"/>
      <c r="AC241" s="6">
        <v>100</v>
      </c>
      <c r="AD241" s="4"/>
      <c r="AE241" s="4">
        <v>0</v>
      </c>
      <c r="AF241" s="43">
        <v>88</v>
      </c>
      <c r="AG241" s="45">
        <v>100</v>
      </c>
      <c r="AH241" s="65">
        <v>1</v>
      </c>
      <c r="AI241" s="64">
        <v>0.23</v>
      </c>
    </row>
    <row r="242" spans="1:35" ht="15.75" customHeight="1">
      <c r="A242" s="4">
        <v>239</v>
      </c>
      <c r="B242" s="4">
        <v>1802042</v>
      </c>
      <c r="C242" s="4" t="s">
        <v>302</v>
      </c>
      <c r="D242" s="4">
        <v>1802042001</v>
      </c>
      <c r="E242" s="4">
        <v>1806202006</v>
      </c>
      <c r="F242" s="4" t="s">
        <v>312</v>
      </c>
      <c r="G242" s="5" t="s">
        <v>304</v>
      </c>
      <c r="H242" s="30">
        <v>65</v>
      </c>
      <c r="I242" s="30">
        <v>100</v>
      </c>
      <c r="J242" s="30">
        <v>100</v>
      </c>
      <c r="K242" s="30">
        <v>100</v>
      </c>
      <c r="L242" s="30">
        <v>100</v>
      </c>
      <c r="M242" s="64">
        <v>0.23</v>
      </c>
      <c r="N242" s="64">
        <v>0.43</v>
      </c>
      <c r="O242" s="8">
        <v>976</v>
      </c>
      <c r="P242" s="5">
        <v>100</v>
      </c>
      <c r="Q242" s="5">
        <v>100</v>
      </c>
      <c r="R242" s="6">
        <v>9</v>
      </c>
      <c r="S242" s="6">
        <v>20</v>
      </c>
      <c r="T242" s="10">
        <v>71</v>
      </c>
      <c r="U242" s="10">
        <v>100</v>
      </c>
      <c r="V242" s="10">
        <v>0</v>
      </c>
      <c r="W242" s="10">
        <v>100</v>
      </c>
      <c r="X242" s="10">
        <v>100</v>
      </c>
      <c r="Y242" s="11">
        <v>100</v>
      </c>
      <c r="Z242" s="35">
        <v>100</v>
      </c>
      <c r="AA242" s="12">
        <v>7.8E-2</v>
      </c>
      <c r="AB242" s="4"/>
      <c r="AC242" s="6">
        <v>100</v>
      </c>
      <c r="AD242" s="4"/>
      <c r="AE242" s="4">
        <v>0</v>
      </c>
      <c r="AF242" s="43">
        <v>87</v>
      </c>
      <c r="AG242" s="45">
        <v>100</v>
      </c>
      <c r="AH242" s="65">
        <v>1</v>
      </c>
      <c r="AI242" s="64">
        <v>0.21</v>
      </c>
    </row>
    <row r="243" spans="1:35" ht="15.75" customHeight="1">
      <c r="A243" s="4">
        <v>240</v>
      </c>
      <c r="B243" s="4">
        <v>1802042</v>
      </c>
      <c r="C243" s="4" t="s">
        <v>302</v>
      </c>
      <c r="D243" s="4">
        <v>1802042007</v>
      </c>
      <c r="E243" s="4">
        <v>1806202007</v>
      </c>
      <c r="F243" s="4" t="s">
        <v>313</v>
      </c>
      <c r="G243" s="5" t="s">
        <v>314</v>
      </c>
      <c r="H243" s="30">
        <v>70</v>
      </c>
      <c r="I243" s="30">
        <v>100</v>
      </c>
      <c r="J243" s="30">
        <v>100</v>
      </c>
      <c r="K243" s="30">
        <v>100</v>
      </c>
      <c r="L243" s="30">
        <v>100</v>
      </c>
      <c r="M243" s="64">
        <v>0.21</v>
      </c>
      <c r="N243" s="64">
        <v>0.47</v>
      </c>
      <c r="O243" s="8">
        <v>198</v>
      </c>
      <c r="P243" s="5">
        <v>100</v>
      </c>
      <c r="Q243" s="5">
        <v>100</v>
      </c>
      <c r="R243" s="6">
        <v>5</v>
      </c>
      <c r="S243" s="6">
        <v>15</v>
      </c>
      <c r="T243" s="10">
        <v>87.5</v>
      </c>
      <c r="U243" s="10">
        <v>100</v>
      </c>
      <c r="V243" s="10">
        <v>0</v>
      </c>
      <c r="W243" s="10">
        <v>100</v>
      </c>
      <c r="X243" s="10">
        <v>100</v>
      </c>
      <c r="Y243" s="11">
        <v>100</v>
      </c>
      <c r="Z243" s="35">
        <v>100</v>
      </c>
      <c r="AA243" s="12">
        <v>0.25309999999999999</v>
      </c>
      <c r="AB243" s="4"/>
      <c r="AC243" s="6">
        <v>100</v>
      </c>
      <c r="AD243" s="4"/>
      <c r="AE243" s="4">
        <v>0</v>
      </c>
      <c r="AF243" s="43">
        <v>70</v>
      </c>
      <c r="AG243" s="45">
        <v>100</v>
      </c>
      <c r="AH243" s="65">
        <v>1</v>
      </c>
      <c r="AI243" s="66">
        <v>0.23</v>
      </c>
    </row>
    <row r="244" spans="1:35" ht="15.75" customHeight="1">
      <c r="A244" s="4">
        <v>241</v>
      </c>
      <c r="B244" s="4">
        <v>1802042</v>
      </c>
      <c r="C244" s="4" t="s">
        <v>302</v>
      </c>
      <c r="D244" s="4">
        <v>1802042008</v>
      </c>
      <c r="E244" s="4">
        <v>1806202008</v>
      </c>
      <c r="F244" s="4" t="s">
        <v>315</v>
      </c>
      <c r="G244" s="5" t="s">
        <v>316</v>
      </c>
      <c r="H244" s="30">
        <v>65</v>
      </c>
      <c r="I244" s="30">
        <v>100</v>
      </c>
      <c r="J244" s="30">
        <v>100</v>
      </c>
      <c r="K244" s="30">
        <v>100</v>
      </c>
      <c r="L244" s="30">
        <v>100</v>
      </c>
      <c r="M244" s="64">
        <v>0.28000000000000003</v>
      </c>
      <c r="N244" s="64">
        <v>0.49</v>
      </c>
      <c r="O244" s="8">
        <v>513</v>
      </c>
      <c r="P244" s="5">
        <v>100</v>
      </c>
      <c r="Q244" s="5">
        <v>100</v>
      </c>
      <c r="R244" s="6">
        <v>8</v>
      </c>
      <c r="S244" s="6">
        <v>15</v>
      </c>
      <c r="T244" s="10">
        <v>81.739999999999995</v>
      </c>
      <c r="U244" s="10">
        <v>100</v>
      </c>
      <c r="V244" s="10">
        <v>0</v>
      </c>
      <c r="W244" s="10">
        <v>100</v>
      </c>
      <c r="X244" s="10">
        <v>100</v>
      </c>
      <c r="Y244" s="11">
        <v>100</v>
      </c>
      <c r="Z244" s="35">
        <v>100</v>
      </c>
      <c r="AA244" s="12">
        <v>0.40289999999999998</v>
      </c>
      <c r="AB244" s="4"/>
      <c r="AC244" s="6">
        <v>100</v>
      </c>
      <c r="AD244" s="4"/>
      <c r="AE244" s="4">
        <v>0</v>
      </c>
      <c r="AF244" s="43">
        <v>89</v>
      </c>
      <c r="AG244" s="45">
        <v>100</v>
      </c>
      <c r="AH244" s="65">
        <v>1</v>
      </c>
      <c r="AI244" s="64">
        <v>0.27</v>
      </c>
    </row>
    <row r="245" spans="1:35" ht="15.75" customHeight="1">
      <c r="A245" s="4">
        <v>242</v>
      </c>
      <c r="B245" s="4">
        <v>1802042</v>
      </c>
      <c r="C245" s="4" t="s">
        <v>302</v>
      </c>
      <c r="D245" s="4">
        <v>1802042009</v>
      </c>
      <c r="E245" s="4">
        <v>1806202009</v>
      </c>
      <c r="F245" s="4" t="s">
        <v>317</v>
      </c>
      <c r="G245" s="5">
        <v>73</v>
      </c>
      <c r="H245" s="30">
        <v>60</v>
      </c>
      <c r="I245" s="30">
        <v>100</v>
      </c>
      <c r="J245" s="30">
        <v>100</v>
      </c>
      <c r="K245" s="30">
        <v>100</v>
      </c>
      <c r="L245" s="30">
        <v>100</v>
      </c>
      <c r="M245" s="64">
        <v>0.24</v>
      </c>
      <c r="N245" s="64">
        <v>0.5</v>
      </c>
      <c r="O245" s="8">
        <v>467</v>
      </c>
      <c r="P245" s="5">
        <v>100</v>
      </c>
      <c r="Q245" s="5">
        <v>100</v>
      </c>
      <c r="R245" s="6">
        <v>7</v>
      </c>
      <c r="S245" s="6">
        <v>22</v>
      </c>
      <c r="T245" s="10">
        <v>63.3</v>
      </c>
      <c r="U245" s="10">
        <v>100</v>
      </c>
      <c r="V245" s="10">
        <v>0</v>
      </c>
      <c r="W245" s="10">
        <v>100</v>
      </c>
      <c r="X245" s="10">
        <v>100</v>
      </c>
      <c r="Y245" s="11">
        <v>100</v>
      </c>
      <c r="Z245" s="35">
        <v>100</v>
      </c>
      <c r="AA245" s="12">
        <v>0.14099999999999999</v>
      </c>
      <c r="AB245" s="4"/>
      <c r="AC245" s="6">
        <v>100</v>
      </c>
      <c r="AD245" s="4"/>
      <c r="AE245" s="4">
        <v>0</v>
      </c>
      <c r="AF245" s="43">
        <v>90</v>
      </c>
      <c r="AG245" s="45">
        <v>100</v>
      </c>
      <c r="AH245" s="65">
        <v>1</v>
      </c>
      <c r="AI245" s="64">
        <v>0.23</v>
      </c>
    </row>
    <row r="246" spans="1:35" ht="15.75" customHeight="1">
      <c r="A246" s="4">
        <v>243</v>
      </c>
      <c r="B246" s="4">
        <v>1802043</v>
      </c>
      <c r="C246" s="4" t="s">
        <v>318</v>
      </c>
      <c r="D246" s="4">
        <v>1802043001</v>
      </c>
      <c r="E246" s="4">
        <v>1806212001</v>
      </c>
      <c r="F246" s="4" t="s">
        <v>152</v>
      </c>
      <c r="G246" s="5">
        <v>78</v>
      </c>
      <c r="H246" s="6">
        <v>20</v>
      </c>
      <c r="I246" s="30">
        <v>100</v>
      </c>
      <c r="J246" s="30">
        <v>100</v>
      </c>
      <c r="K246" s="30">
        <v>100</v>
      </c>
      <c r="L246" s="30">
        <v>100</v>
      </c>
      <c r="M246" s="64">
        <v>0.27</v>
      </c>
      <c r="N246" s="64">
        <v>0.47</v>
      </c>
      <c r="O246" s="8">
        <v>671</v>
      </c>
      <c r="P246" s="5">
        <v>0</v>
      </c>
      <c r="Q246" s="5">
        <v>100</v>
      </c>
      <c r="R246" s="6">
        <v>28.7</v>
      </c>
      <c r="S246" s="6">
        <v>0</v>
      </c>
      <c r="T246" s="10">
        <v>100</v>
      </c>
      <c r="U246" s="10">
        <v>100</v>
      </c>
      <c r="V246" s="10">
        <v>0</v>
      </c>
      <c r="W246" s="10">
        <v>100</v>
      </c>
      <c r="X246" s="10">
        <v>0</v>
      </c>
      <c r="Y246" s="11">
        <v>95.8</v>
      </c>
      <c r="Z246" s="35">
        <v>100</v>
      </c>
      <c r="AA246" s="12">
        <v>3.3300000000000003E-2</v>
      </c>
      <c r="AB246" s="4"/>
      <c r="AC246" s="22">
        <v>10.5</v>
      </c>
      <c r="AD246" s="4"/>
      <c r="AE246" s="4">
        <v>0</v>
      </c>
      <c r="AF246" s="43">
        <v>92</v>
      </c>
      <c r="AG246" s="45">
        <v>100</v>
      </c>
      <c r="AH246" s="65">
        <v>1</v>
      </c>
      <c r="AI246" s="64">
        <v>0.21</v>
      </c>
    </row>
    <row r="247" spans="1:35" ht="15.75" customHeight="1">
      <c r="A247" s="4">
        <v>244</v>
      </c>
      <c r="B247" s="4">
        <v>1802043</v>
      </c>
      <c r="C247" s="4" t="s">
        <v>318</v>
      </c>
      <c r="D247" s="4">
        <v>1802043003</v>
      </c>
      <c r="E247" s="4">
        <v>1806212002</v>
      </c>
      <c r="F247" s="4" t="s">
        <v>151</v>
      </c>
      <c r="G247" s="5">
        <v>75</v>
      </c>
      <c r="H247" s="6">
        <v>20</v>
      </c>
      <c r="I247" s="30">
        <v>100</v>
      </c>
      <c r="J247" s="30">
        <v>100</v>
      </c>
      <c r="K247" s="30">
        <v>100</v>
      </c>
      <c r="L247" s="30">
        <v>100</v>
      </c>
      <c r="M247" s="64">
        <v>0.23</v>
      </c>
      <c r="N247" s="64">
        <v>0.42</v>
      </c>
      <c r="O247" s="8">
        <v>305</v>
      </c>
      <c r="P247" s="5">
        <v>0</v>
      </c>
      <c r="Q247" s="5">
        <v>100</v>
      </c>
      <c r="R247" s="6">
        <v>21.9</v>
      </c>
      <c r="S247" s="6">
        <v>0</v>
      </c>
      <c r="T247" s="10">
        <v>100</v>
      </c>
      <c r="U247" s="10">
        <v>100</v>
      </c>
      <c r="V247" s="10">
        <v>0</v>
      </c>
      <c r="W247" s="10">
        <v>100</v>
      </c>
      <c r="X247" s="10">
        <v>0</v>
      </c>
      <c r="Y247" s="11">
        <v>95.5</v>
      </c>
      <c r="Z247" s="35">
        <v>100</v>
      </c>
      <c r="AA247" s="12">
        <v>5.1200000000000002E-2</v>
      </c>
      <c r="AB247" s="4"/>
      <c r="AC247" s="23">
        <v>10.7</v>
      </c>
      <c r="AD247" s="4"/>
      <c r="AE247" s="4">
        <v>0</v>
      </c>
      <c r="AF247" s="43">
        <v>58</v>
      </c>
      <c r="AG247" s="45">
        <v>100</v>
      </c>
      <c r="AH247" s="65">
        <v>1</v>
      </c>
      <c r="AI247" s="64">
        <v>0.23</v>
      </c>
    </row>
    <row r="248" spans="1:35" ht="15.75" customHeight="1">
      <c r="A248" s="4">
        <v>245</v>
      </c>
      <c r="B248" s="4">
        <v>1802043</v>
      </c>
      <c r="C248" s="4" t="s">
        <v>318</v>
      </c>
      <c r="D248" s="4">
        <v>1802043004</v>
      </c>
      <c r="E248" s="4">
        <v>1806212003</v>
      </c>
      <c r="F248" s="4" t="s">
        <v>319</v>
      </c>
      <c r="G248" s="5">
        <v>80</v>
      </c>
      <c r="H248" s="6">
        <v>21</v>
      </c>
      <c r="I248" s="30">
        <v>100</v>
      </c>
      <c r="J248" s="30">
        <v>100</v>
      </c>
      <c r="K248" s="30">
        <v>100</v>
      </c>
      <c r="L248" s="30">
        <v>100</v>
      </c>
      <c r="M248" s="64">
        <v>0.27</v>
      </c>
      <c r="N248" s="64">
        <v>0.46</v>
      </c>
      <c r="O248" s="8">
        <v>80</v>
      </c>
      <c r="P248" s="5">
        <v>0</v>
      </c>
      <c r="Q248" s="5">
        <v>100</v>
      </c>
      <c r="R248" s="6">
        <v>31.4</v>
      </c>
      <c r="S248" s="6">
        <v>0</v>
      </c>
      <c r="T248" s="10">
        <v>100</v>
      </c>
      <c r="U248" s="10">
        <v>100</v>
      </c>
      <c r="V248" s="10">
        <v>0</v>
      </c>
      <c r="W248" s="10">
        <v>100</v>
      </c>
      <c r="X248" s="10">
        <v>0</v>
      </c>
      <c r="Y248" s="11">
        <v>100</v>
      </c>
      <c r="Z248" s="35">
        <v>100</v>
      </c>
      <c r="AA248" s="12">
        <v>0.1401</v>
      </c>
      <c r="AB248" s="4"/>
      <c r="AC248" s="23">
        <v>9.4</v>
      </c>
      <c r="AD248" s="4"/>
      <c r="AE248" s="4">
        <v>0</v>
      </c>
      <c r="AF248" s="43">
        <v>54</v>
      </c>
      <c r="AG248" s="45">
        <v>100</v>
      </c>
      <c r="AH248" s="65">
        <v>1</v>
      </c>
      <c r="AI248" s="64">
        <v>0.27</v>
      </c>
    </row>
    <row r="249" spans="1:35" ht="15.75" customHeight="1">
      <c r="A249" s="4">
        <v>246</v>
      </c>
      <c r="B249" s="4">
        <v>1802043</v>
      </c>
      <c r="C249" s="4" t="s">
        <v>318</v>
      </c>
      <c r="D249" s="4">
        <v>1802043005</v>
      </c>
      <c r="E249" s="4">
        <v>1806212004</v>
      </c>
      <c r="F249" s="4" t="s">
        <v>320</v>
      </c>
      <c r="G249" s="5">
        <v>74</v>
      </c>
      <c r="H249" s="6">
        <v>20</v>
      </c>
      <c r="I249" s="30">
        <v>100</v>
      </c>
      <c r="J249" s="30">
        <v>100</v>
      </c>
      <c r="K249" s="30">
        <v>100</v>
      </c>
      <c r="L249" s="30">
        <v>100</v>
      </c>
      <c r="M249" s="64">
        <v>0.23</v>
      </c>
      <c r="N249" s="64">
        <v>0.49</v>
      </c>
      <c r="O249" s="8">
        <v>633</v>
      </c>
      <c r="P249" s="5">
        <v>0</v>
      </c>
      <c r="Q249" s="5">
        <v>100</v>
      </c>
      <c r="R249" s="6">
        <v>33.700000000000003</v>
      </c>
      <c r="S249" s="6">
        <v>0</v>
      </c>
      <c r="T249" s="10">
        <v>100</v>
      </c>
      <c r="U249" s="10">
        <v>100</v>
      </c>
      <c r="V249" s="10">
        <v>0</v>
      </c>
      <c r="W249" s="10">
        <v>100</v>
      </c>
      <c r="X249" s="10">
        <v>0</v>
      </c>
      <c r="Y249" s="11">
        <v>92.9</v>
      </c>
      <c r="Z249" s="35">
        <v>100</v>
      </c>
      <c r="AA249" s="12">
        <v>4.5999999999999999E-2</v>
      </c>
      <c r="AB249" s="4"/>
      <c r="AC249" s="23">
        <v>9.4</v>
      </c>
      <c r="AD249" s="4"/>
      <c r="AE249" s="4">
        <v>0</v>
      </c>
      <c r="AF249" s="43">
        <v>73</v>
      </c>
      <c r="AG249" s="45">
        <v>100</v>
      </c>
      <c r="AH249" s="65">
        <v>1</v>
      </c>
      <c r="AI249" s="64">
        <v>0.23</v>
      </c>
    </row>
    <row r="250" spans="1:35" ht="15.75" customHeight="1">
      <c r="A250" s="4">
        <v>247</v>
      </c>
      <c r="B250" s="4">
        <v>1802043</v>
      </c>
      <c r="C250" s="4" t="s">
        <v>318</v>
      </c>
      <c r="D250" s="4">
        <v>1802043006</v>
      </c>
      <c r="E250" s="4">
        <v>1806212005</v>
      </c>
      <c r="F250" s="4" t="s">
        <v>321</v>
      </c>
      <c r="G250" s="5">
        <v>80</v>
      </c>
      <c r="H250" s="6">
        <v>20</v>
      </c>
      <c r="I250" s="30">
        <v>100</v>
      </c>
      <c r="J250" s="30">
        <v>100</v>
      </c>
      <c r="K250" s="30">
        <v>100</v>
      </c>
      <c r="L250" s="30">
        <v>100</v>
      </c>
      <c r="M250" s="64">
        <v>0.27</v>
      </c>
      <c r="N250" s="64">
        <v>0.47</v>
      </c>
      <c r="O250" s="8">
        <v>284</v>
      </c>
      <c r="P250" s="5">
        <v>0</v>
      </c>
      <c r="Q250" s="5">
        <v>100</v>
      </c>
      <c r="R250" s="6">
        <v>19.5</v>
      </c>
      <c r="S250" s="6">
        <v>0</v>
      </c>
      <c r="T250" s="10">
        <v>100</v>
      </c>
      <c r="U250" s="10">
        <v>100</v>
      </c>
      <c r="V250" s="10">
        <v>0</v>
      </c>
      <c r="W250" s="10">
        <v>100</v>
      </c>
      <c r="X250" s="10">
        <v>0</v>
      </c>
      <c r="Y250" s="11">
        <v>100</v>
      </c>
      <c r="Z250" s="35">
        <v>100</v>
      </c>
      <c r="AA250" s="12">
        <v>8.2000000000000003E-2</v>
      </c>
      <c r="AB250" s="4"/>
      <c r="AC250" s="23">
        <v>11.3</v>
      </c>
      <c r="AD250" s="4"/>
      <c r="AE250" s="4">
        <v>0</v>
      </c>
      <c r="AF250" s="43">
        <v>73</v>
      </c>
      <c r="AG250" s="45">
        <v>100</v>
      </c>
      <c r="AH250" s="65">
        <v>1</v>
      </c>
      <c r="AI250" s="64">
        <v>0.27</v>
      </c>
    </row>
    <row r="251" spans="1:35" ht="15.75" customHeight="1">
      <c r="A251" s="4">
        <v>248</v>
      </c>
      <c r="B251" s="4">
        <v>1802043</v>
      </c>
      <c r="C251" s="4" t="s">
        <v>318</v>
      </c>
      <c r="D251" s="4">
        <v>1802043007</v>
      </c>
      <c r="E251" s="4">
        <v>1806212006</v>
      </c>
      <c r="F251" s="4" t="s">
        <v>322</v>
      </c>
      <c r="G251" s="5">
        <v>75</v>
      </c>
      <c r="H251" s="6">
        <v>20</v>
      </c>
      <c r="I251" s="30">
        <v>100</v>
      </c>
      <c r="J251" s="30">
        <v>100</v>
      </c>
      <c r="K251" s="30">
        <v>100</v>
      </c>
      <c r="L251" s="30">
        <v>100</v>
      </c>
      <c r="M251" s="64">
        <v>0.23</v>
      </c>
      <c r="N251" s="64">
        <v>0.47</v>
      </c>
      <c r="O251" s="8">
        <v>346</v>
      </c>
      <c r="P251" s="5">
        <v>100</v>
      </c>
      <c r="Q251" s="5">
        <v>100</v>
      </c>
      <c r="R251" s="6">
        <v>34.1</v>
      </c>
      <c r="S251" s="6">
        <v>0</v>
      </c>
      <c r="T251" s="10">
        <v>100</v>
      </c>
      <c r="U251" s="10">
        <v>100</v>
      </c>
      <c r="V251" s="10">
        <v>0</v>
      </c>
      <c r="W251" s="10">
        <v>100</v>
      </c>
      <c r="X251" s="10">
        <v>0</v>
      </c>
      <c r="Y251" s="11">
        <v>81</v>
      </c>
      <c r="Z251" s="35">
        <v>100</v>
      </c>
      <c r="AA251" s="12">
        <v>7.5999999999999998E-2</v>
      </c>
      <c r="AB251" s="4"/>
      <c r="AC251" s="23">
        <v>11.8</v>
      </c>
      <c r="AD251" s="4"/>
      <c r="AE251" s="4">
        <v>0</v>
      </c>
      <c r="AF251" s="43">
        <v>53</v>
      </c>
      <c r="AG251" s="45">
        <v>100</v>
      </c>
      <c r="AH251" s="65">
        <v>1</v>
      </c>
      <c r="AI251" s="64">
        <v>0.21</v>
      </c>
    </row>
    <row r="252" spans="1:35" ht="15.75" customHeight="1">
      <c r="A252" s="4">
        <v>249</v>
      </c>
      <c r="B252" s="4">
        <v>1802043</v>
      </c>
      <c r="C252" s="4" t="s">
        <v>318</v>
      </c>
      <c r="D252" s="4">
        <v>1802043002</v>
      </c>
      <c r="E252" s="4">
        <v>1806212007</v>
      </c>
      <c r="F252" s="4" t="s">
        <v>323</v>
      </c>
      <c r="G252" s="5">
        <v>74</v>
      </c>
      <c r="H252" s="6">
        <v>20</v>
      </c>
      <c r="I252" s="30">
        <v>100</v>
      </c>
      <c r="J252" s="30">
        <v>100</v>
      </c>
      <c r="K252" s="30">
        <v>100</v>
      </c>
      <c r="L252" s="30">
        <v>100</v>
      </c>
      <c r="M252" s="64">
        <v>0.27</v>
      </c>
      <c r="N252" s="64">
        <v>0.42</v>
      </c>
      <c r="O252" s="8">
        <v>401</v>
      </c>
      <c r="P252" s="5">
        <v>100</v>
      </c>
      <c r="Q252" s="5">
        <v>100</v>
      </c>
      <c r="R252" s="6">
        <v>25.1</v>
      </c>
      <c r="S252" s="6">
        <v>0</v>
      </c>
      <c r="T252" s="10">
        <v>100</v>
      </c>
      <c r="U252" s="10">
        <v>100</v>
      </c>
      <c r="V252" s="10">
        <v>0</v>
      </c>
      <c r="W252" s="10">
        <v>100</v>
      </c>
      <c r="X252" s="10">
        <v>0</v>
      </c>
      <c r="Y252" s="11">
        <v>100</v>
      </c>
      <c r="Z252" s="35">
        <v>100</v>
      </c>
      <c r="AA252" s="12">
        <v>9.7000000000000003E-2</v>
      </c>
      <c r="AB252" s="4"/>
      <c r="AC252" s="23">
        <v>9.1999999999999993</v>
      </c>
      <c r="AD252" s="4"/>
      <c r="AE252" s="4">
        <v>0</v>
      </c>
      <c r="AF252" s="43">
        <v>69</v>
      </c>
      <c r="AG252" s="45">
        <v>100</v>
      </c>
      <c r="AH252" s="65">
        <v>1</v>
      </c>
      <c r="AI252" s="64">
        <v>0.27</v>
      </c>
    </row>
    <row r="253" spans="1:35" ht="15.75" customHeight="1">
      <c r="A253" s="4">
        <v>250</v>
      </c>
      <c r="B253" s="4">
        <v>1802043</v>
      </c>
      <c r="C253" s="4" t="s">
        <v>318</v>
      </c>
      <c r="D253" s="4">
        <v>1802043008</v>
      </c>
      <c r="E253" s="4">
        <v>1806212008</v>
      </c>
      <c r="F253" s="4" t="s">
        <v>324</v>
      </c>
      <c r="G253" s="5">
        <v>75</v>
      </c>
      <c r="H253" s="6">
        <v>20</v>
      </c>
      <c r="I253" s="30">
        <v>100</v>
      </c>
      <c r="J253" s="30">
        <v>100</v>
      </c>
      <c r="K253" s="30">
        <v>100</v>
      </c>
      <c r="L253" s="30">
        <v>100</v>
      </c>
      <c r="M253" s="64">
        <v>0.23</v>
      </c>
      <c r="N253" s="64">
        <v>0.46</v>
      </c>
      <c r="O253" s="8">
        <v>152</v>
      </c>
      <c r="P253" s="5">
        <v>0</v>
      </c>
      <c r="Q253" s="5">
        <v>100</v>
      </c>
      <c r="R253" s="6">
        <v>36.6</v>
      </c>
      <c r="S253" s="6">
        <v>0</v>
      </c>
      <c r="T253" s="10">
        <v>100</v>
      </c>
      <c r="U253" s="10">
        <v>100</v>
      </c>
      <c r="V253" s="10">
        <v>0</v>
      </c>
      <c r="W253" s="10">
        <v>100</v>
      </c>
      <c r="X253" s="10">
        <v>0</v>
      </c>
      <c r="Y253" s="11">
        <v>84.6</v>
      </c>
      <c r="Z253" s="35">
        <v>100</v>
      </c>
      <c r="AA253" s="12">
        <v>5.0999999999999997E-2</v>
      </c>
      <c r="AB253" s="4"/>
      <c r="AC253" s="23">
        <v>14.8</v>
      </c>
      <c r="AD253" s="4"/>
      <c r="AE253" s="4">
        <v>0</v>
      </c>
      <c r="AF253" s="43">
        <v>70</v>
      </c>
      <c r="AG253" s="45">
        <v>100</v>
      </c>
      <c r="AH253" s="65">
        <v>1</v>
      </c>
      <c r="AI253" s="64">
        <v>0.23</v>
      </c>
    </row>
    <row r="254" spans="1:35" ht="15.75" customHeight="1">
      <c r="A254" s="4">
        <v>251</v>
      </c>
      <c r="B254" s="4">
        <v>1802043</v>
      </c>
      <c r="C254" s="4" t="s">
        <v>318</v>
      </c>
      <c r="D254" s="4">
        <v>1802043009</v>
      </c>
      <c r="E254" s="4">
        <v>1806212009</v>
      </c>
      <c r="F254" s="4" t="s">
        <v>325</v>
      </c>
      <c r="G254" s="5">
        <v>77</v>
      </c>
      <c r="H254" s="6">
        <v>20</v>
      </c>
      <c r="I254" s="30">
        <v>100</v>
      </c>
      <c r="J254" s="30">
        <v>100</v>
      </c>
      <c r="K254" s="30">
        <v>100</v>
      </c>
      <c r="L254" s="30">
        <v>100</v>
      </c>
      <c r="M254" s="64">
        <v>0.28000000000000003</v>
      </c>
      <c r="N254" s="64">
        <v>0.45</v>
      </c>
      <c r="O254" s="8">
        <v>194</v>
      </c>
      <c r="P254" s="5">
        <v>0</v>
      </c>
      <c r="Q254" s="5">
        <v>100</v>
      </c>
      <c r="R254" s="6">
        <v>20.9</v>
      </c>
      <c r="S254" s="6">
        <v>0</v>
      </c>
      <c r="T254" s="10">
        <v>100</v>
      </c>
      <c r="U254" s="10">
        <v>100</v>
      </c>
      <c r="V254" s="10">
        <v>0</v>
      </c>
      <c r="W254" s="10">
        <v>100</v>
      </c>
      <c r="X254" s="10">
        <v>0</v>
      </c>
      <c r="Y254" s="11">
        <v>100</v>
      </c>
      <c r="Z254" s="35">
        <v>100</v>
      </c>
      <c r="AA254" s="12">
        <v>4.5999999999999999E-2</v>
      </c>
      <c r="AB254" s="4"/>
      <c r="AC254" s="23" t="s">
        <v>326</v>
      </c>
      <c r="AD254" s="4"/>
      <c r="AE254" s="4">
        <v>0</v>
      </c>
      <c r="AF254" s="43">
        <v>96</v>
      </c>
      <c r="AG254" s="45">
        <v>100</v>
      </c>
      <c r="AH254" s="65">
        <v>1</v>
      </c>
      <c r="AI254" s="64">
        <v>0.26</v>
      </c>
    </row>
    <row r="255" spans="1:35" ht="15.75" customHeight="1">
      <c r="A255" s="4">
        <v>252</v>
      </c>
      <c r="B255" s="4">
        <v>1802043</v>
      </c>
      <c r="C255" s="4" t="s">
        <v>318</v>
      </c>
      <c r="D255" s="4">
        <v>1802043010</v>
      </c>
      <c r="E255" s="4">
        <v>1806212010</v>
      </c>
      <c r="F255" s="4" t="s">
        <v>72</v>
      </c>
      <c r="G255" s="5">
        <v>74</v>
      </c>
      <c r="H255" s="6">
        <v>20</v>
      </c>
      <c r="I255" s="30">
        <v>100</v>
      </c>
      <c r="J255" s="30">
        <v>100</v>
      </c>
      <c r="K255" s="30">
        <v>100</v>
      </c>
      <c r="L255" s="30">
        <v>100</v>
      </c>
      <c r="M255" s="64">
        <v>0.27</v>
      </c>
      <c r="N255" s="64">
        <v>0.43</v>
      </c>
      <c r="O255" s="8">
        <v>311</v>
      </c>
      <c r="P255" s="5">
        <v>0</v>
      </c>
      <c r="Q255" s="5">
        <v>100</v>
      </c>
      <c r="R255" s="6">
        <v>21.1</v>
      </c>
      <c r="S255" s="6">
        <v>0</v>
      </c>
      <c r="T255" s="10">
        <v>100</v>
      </c>
      <c r="U255" s="10">
        <v>100</v>
      </c>
      <c r="V255" s="10">
        <v>0</v>
      </c>
      <c r="W255" s="10">
        <v>100</v>
      </c>
      <c r="X255" s="10">
        <v>0</v>
      </c>
      <c r="Y255" s="11">
        <v>96</v>
      </c>
      <c r="Z255" s="35">
        <v>100</v>
      </c>
      <c r="AA255" s="12">
        <v>0.13</v>
      </c>
      <c r="AB255" s="4"/>
      <c r="AC255" s="23">
        <v>8.9</v>
      </c>
      <c r="AD255" s="4"/>
      <c r="AE255" s="4">
        <v>0</v>
      </c>
      <c r="AF255" s="43">
        <v>74</v>
      </c>
      <c r="AG255" s="45">
        <v>100</v>
      </c>
      <c r="AH255" s="65">
        <v>1</v>
      </c>
      <c r="AI255" s="64">
        <v>0.24</v>
      </c>
    </row>
    <row r="256" spans="1:35" ht="15.75" customHeight="1">
      <c r="A256" s="4">
        <v>253</v>
      </c>
      <c r="B256" s="4">
        <v>1802043</v>
      </c>
      <c r="C256" s="4" t="s">
        <v>318</v>
      </c>
      <c r="D256" s="4">
        <v>1802043011</v>
      </c>
      <c r="E256" s="4">
        <v>1806212011</v>
      </c>
      <c r="F256" s="4" t="s">
        <v>40</v>
      </c>
      <c r="G256" s="5">
        <v>75</v>
      </c>
      <c r="H256" s="6">
        <v>20</v>
      </c>
      <c r="I256" s="30">
        <v>100</v>
      </c>
      <c r="J256" s="30">
        <v>100</v>
      </c>
      <c r="K256" s="30">
        <v>100</v>
      </c>
      <c r="L256" s="30">
        <v>100</v>
      </c>
      <c r="M256" s="64">
        <v>0.23</v>
      </c>
      <c r="N256" s="64">
        <v>0.47</v>
      </c>
      <c r="O256" s="8">
        <v>248</v>
      </c>
      <c r="P256" s="5">
        <v>0</v>
      </c>
      <c r="Q256" s="5">
        <v>100</v>
      </c>
      <c r="R256" s="6">
        <v>16.8</v>
      </c>
      <c r="S256" s="6">
        <v>0</v>
      </c>
      <c r="T256" s="10">
        <v>100</v>
      </c>
      <c r="U256" s="10">
        <v>100</v>
      </c>
      <c r="V256" s="10">
        <v>0</v>
      </c>
      <c r="W256" s="10">
        <v>100</v>
      </c>
      <c r="X256" s="10">
        <v>0</v>
      </c>
      <c r="Y256" s="11">
        <v>88.2</v>
      </c>
      <c r="Z256" s="35">
        <v>100</v>
      </c>
      <c r="AA256" s="12">
        <v>0.1201</v>
      </c>
      <c r="AB256" s="4"/>
      <c r="AC256" s="23">
        <v>11.6</v>
      </c>
      <c r="AD256" s="4"/>
      <c r="AE256" s="4">
        <v>0</v>
      </c>
      <c r="AF256" s="43">
        <v>57</v>
      </c>
      <c r="AG256" s="45">
        <v>100</v>
      </c>
      <c r="AH256" s="65">
        <v>1</v>
      </c>
      <c r="AI256" s="64">
        <v>0.23</v>
      </c>
    </row>
    <row r="257" spans="1:35" ht="15.75" customHeight="1">
      <c r="A257" s="4">
        <v>254</v>
      </c>
      <c r="B257" s="4">
        <v>1802043</v>
      </c>
      <c r="C257" s="4" t="s">
        <v>318</v>
      </c>
      <c r="D257" s="4">
        <v>1802043012</v>
      </c>
      <c r="E257" s="4">
        <v>1806212012</v>
      </c>
      <c r="F257" s="4" t="s">
        <v>327</v>
      </c>
      <c r="G257" s="5">
        <v>76</v>
      </c>
      <c r="H257" s="6">
        <v>20</v>
      </c>
      <c r="I257" s="30">
        <v>100</v>
      </c>
      <c r="J257" s="30">
        <v>100</v>
      </c>
      <c r="K257" s="30">
        <v>100</v>
      </c>
      <c r="L257" s="30">
        <v>100</v>
      </c>
      <c r="M257" s="64">
        <v>0.27</v>
      </c>
      <c r="N257" s="64">
        <v>0.47</v>
      </c>
      <c r="O257" s="8">
        <v>153</v>
      </c>
      <c r="P257" s="5">
        <v>0</v>
      </c>
      <c r="Q257" s="5">
        <v>100</v>
      </c>
      <c r="R257" s="6">
        <v>8.1999999999999993</v>
      </c>
      <c r="S257" s="6">
        <v>0</v>
      </c>
      <c r="T257" s="10">
        <v>100</v>
      </c>
      <c r="U257" s="10">
        <v>100</v>
      </c>
      <c r="V257" s="10">
        <v>0</v>
      </c>
      <c r="W257" s="10">
        <v>100</v>
      </c>
      <c r="X257" s="10">
        <v>0</v>
      </c>
      <c r="Y257" s="11">
        <v>82.4</v>
      </c>
      <c r="Z257" s="35">
        <v>100</v>
      </c>
      <c r="AA257" s="12">
        <v>5.1200000000000002E-2</v>
      </c>
      <c r="AB257" s="4"/>
      <c r="AC257" s="23">
        <v>4.9000000000000004</v>
      </c>
      <c r="AD257" s="4"/>
      <c r="AE257" s="4">
        <v>0</v>
      </c>
      <c r="AF257" s="43">
        <v>74</v>
      </c>
      <c r="AG257" s="45">
        <v>100</v>
      </c>
      <c r="AH257" s="65">
        <v>1</v>
      </c>
      <c r="AI257" s="64">
        <v>0.21</v>
      </c>
    </row>
    <row r="258" spans="1:35" ht="15.75" customHeight="1">
      <c r="A258" s="4">
        <v>255</v>
      </c>
      <c r="B258" s="4">
        <v>1802112</v>
      </c>
      <c r="C258" s="4" t="s">
        <v>328</v>
      </c>
      <c r="D258" s="4">
        <v>1802112001</v>
      </c>
      <c r="E258" s="4">
        <v>1806242001</v>
      </c>
      <c r="F258" s="4" t="s">
        <v>329</v>
      </c>
      <c r="G258" s="5">
        <v>71</v>
      </c>
      <c r="H258" s="6">
        <v>4</v>
      </c>
      <c r="I258" s="30">
        <v>100</v>
      </c>
      <c r="J258" s="30">
        <v>100</v>
      </c>
      <c r="K258" s="30">
        <v>100</v>
      </c>
      <c r="L258" s="30">
        <v>100</v>
      </c>
      <c r="M258" s="64">
        <v>0.23</v>
      </c>
      <c r="N258" s="64">
        <v>0.42</v>
      </c>
      <c r="O258" s="8">
        <v>367</v>
      </c>
      <c r="P258" s="5">
        <v>100</v>
      </c>
      <c r="Q258" s="5">
        <v>100</v>
      </c>
      <c r="R258" s="6">
        <v>0</v>
      </c>
      <c r="S258" s="6">
        <v>0</v>
      </c>
      <c r="T258" s="10">
        <v>77</v>
      </c>
      <c r="U258" s="10">
        <v>100</v>
      </c>
      <c r="V258" s="10">
        <v>0</v>
      </c>
      <c r="W258" s="10">
        <v>89.7</v>
      </c>
      <c r="X258" s="10">
        <v>100</v>
      </c>
      <c r="Y258" s="11">
        <v>100</v>
      </c>
      <c r="Z258" s="35">
        <v>65.02</v>
      </c>
      <c r="AA258" s="12">
        <v>0.1071</v>
      </c>
      <c r="AB258" s="4"/>
      <c r="AC258" s="6">
        <v>100</v>
      </c>
      <c r="AD258" s="4"/>
      <c r="AE258" s="4">
        <v>0</v>
      </c>
      <c r="AF258" s="44">
        <v>32.21</v>
      </c>
      <c r="AG258" s="45">
        <v>61.86</v>
      </c>
      <c r="AH258" s="64">
        <v>0.98</v>
      </c>
      <c r="AI258" s="64">
        <v>0.28000000000000003</v>
      </c>
    </row>
    <row r="259" spans="1:35" ht="15.75" customHeight="1">
      <c r="A259" s="4">
        <v>256</v>
      </c>
      <c r="B259" s="4">
        <v>1802112</v>
      </c>
      <c r="C259" s="4" t="s">
        <v>328</v>
      </c>
      <c r="D259" s="4">
        <v>1802112002</v>
      </c>
      <c r="E259" s="4">
        <v>1806242002</v>
      </c>
      <c r="F259" s="4" t="s">
        <v>38</v>
      </c>
      <c r="G259" s="5">
        <v>72</v>
      </c>
      <c r="H259" s="6">
        <v>9</v>
      </c>
      <c r="I259" s="30">
        <v>100</v>
      </c>
      <c r="J259" s="30">
        <v>100</v>
      </c>
      <c r="K259" s="30">
        <v>100</v>
      </c>
      <c r="L259" s="30">
        <v>100</v>
      </c>
      <c r="M259" s="64">
        <v>0.27</v>
      </c>
      <c r="N259" s="64">
        <v>0.49</v>
      </c>
      <c r="O259" s="8">
        <v>235</v>
      </c>
      <c r="P259" s="5">
        <v>0</v>
      </c>
      <c r="Q259" s="5">
        <v>0</v>
      </c>
      <c r="R259" s="6">
        <v>0</v>
      </c>
      <c r="S259" s="6">
        <v>0</v>
      </c>
      <c r="T259" s="10">
        <v>80</v>
      </c>
      <c r="U259" s="10">
        <v>100</v>
      </c>
      <c r="V259" s="10">
        <v>0</v>
      </c>
      <c r="W259" s="10">
        <v>90.5</v>
      </c>
      <c r="X259" s="10">
        <v>100</v>
      </c>
      <c r="Y259" s="11">
        <v>100</v>
      </c>
      <c r="Z259" s="35">
        <v>100</v>
      </c>
      <c r="AA259" s="12">
        <v>8.2400000000000001E-2</v>
      </c>
      <c r="AB259" s="4"/>
      <c r="AC259" s="6">
        <v>70</v>
      </c>
      <c r="AD259" s="4"/>
      <c r="AE259" s="4">
        <v>0</v>
      </c>
      <c r="AF259" s="41">
        <v>46.61</v>
      </c>
      <c r="AG259" s="41">
        <v>100</v>
      </c>
      <c r="AH259" s="65">
        <v>1</v>
      </c>
      <c r="AI259" s="64">
        <v>0.23</v>
      </c>
    </row>
    <row r="260" spans="1:35" ht="15.75" customHeight="1">
      <c r="A260" s="4">
        <v>257</v>
      </c>
      <c r="B260" s="4">
        <v>1802112</v>
      </c>
      <c r="C260" s="4" t="s">
        <v>328</v>
      </c>
      <c r="D260" s="4">
        <v>1802112005</v>
      </c>
      <c r="E260" s="4">
        <v>1806242003</v>
      </c>
      <c r="F260" s="4" t="s">
        <v>91</v>
      </c>
      <c r="G260" s="5">
        <v>70</v>
      </c>
      <c r="H260" s="6">
        <v>8</v>
      </c>
      <c r="I260" s="30">
        <v>100</v>
      </c>
      <c r="J260" s="30">
        <v>100</v>
      </c>
      <c r="K260" s="30">
        <v>100</v>
      </c>
      <c r="L260" s="30">
        <v>100</v>
      </c>
      <c r="M260" s="64">
        <v>0.23</v>
      </c>
      <c r="N260" s="64">
        <v>0.46</v>
      </c>
      <c r="O260" s="8">
        <v>169</v>
      </c>
      <c r="P260" s="5">
        <v>100</v>
      </c>
      <c r="Q260" s="5">
        <v>100</v>
      </c>
      <c r="R260" s="6">
        <v>0</v>
      </c>
      <c r="S260" s="6">
        <v>0</v>
      </c>
      <c r="T260" s="10">
        <v>74</v>
      </c>
      <c r="U260" s="10">
        <v>100</v>
      </c>
      <c r="V260" s="10">
        <v>0</v>
      </c>
      <c r="W260" s="10">
        <v>92</v>
      </c>
      <c r="X260" s="10">
        <v>100</v>
      </c>
      <c r="Y260" s="11">
        <v>100</v>
      </c>
      <c r="Z260" s="35">
        <v>100</v>
      </c>
      <c r="AA260" s="12">
        <v>0.10879999999999999</v>
      </c>
      <c r="AB260" s="4"/>
      <c r="AC260" s="6">
        <v>58</v>
      </c>
      <c r="AD260" s="4"/>
      <c r="AE260" s="4">
        <v>0</v>
      </c>
      <c r="AF260" s="41">
        <v>41.18</v>
      </c>
      <c r="AG260" s="41">
        <v>100</v>
      </c>
      <c r="AH260" s="65">
        <v>1</v>
      </c>
      <c r="AI260" s="64">
        <v>0.26</v>
      </c>
    </row>
    <row r="261" spans="1:35" ht="15.75" customHeight="1">
      <c r="A261" s="4">
        <v>258</v>
      </c>
      <c r="B261" s="4">
        <v>1802112</v>
      </c>
      <c r="C261" s="4" t="s">
        <v>328</v>
      </c>
      <c r="D261" s="4">
        <v>1802112003</v>
      </c>
      <c r="E261" s="4">
        <v>1806242004</v>
      </c>
      <c r="F261" s="4" t="s">
        <v>330</v>
      </c>
      <c r="G261" s="5">
        <v>72</v>
      </c>
      <c r="H261" s="6">
        <v>7</v>
      </c>
      <c r="I261" s="30">
        <v>100</v>
      </c>
      <c r="J261" s="30">
        <v>100</v>
      </c>
      <c r="K261" s="30">
        <v>100</v>
      </c>
      <c r="L261" s="30">
        <v>100</v>
      </c>
      <c r="M261" s="64">
        <v>0.26</v>
      </c>
      <c r="N261" s="64">
        <v>0.48</v>
      </c>
      <c r="O261" s="8">
        <v>207</v>
      </c>
      <c r="P261" s="5">
        <v>100</v>
      </c>
      <c r="Q261" s="5">
        <v>37.5</v>
      </c>
      <c r="R261" s="6">
        <v>0</v>
      </c>
      <c r="S261" s="6">
        <v>0</v>
      </c>
      <c r="T261" s="10">
        <v>78</v>
      </c>
      <c r="U261" s="10">
        <v>100</v>
      </c>
      <c r="V261" s="10">
        <v>0</v>
      </c>
      <c r="W261" s="10">
        <v>90.2</v>
      </c>
      <c r="X261" s="10">
        <v>100</v>
      </c>
      <c r="Y261" s="11">
        <v>100</v>
      </c>
      <c r="Z261" s="35">
        <v>100</v>
      </c>
      <c r="AA261" s="12">
        <v>0.1242</v>
      </c>
      <c r="AB261" s="4"/>
      <c r="AC261" s="6">
        <v>76</v>
      </c>
      <c r="AD261" s="4"/>
      <c r="AE261" s="4">
        <v>0</v>
      </c>
      <c r="AF261" s="41">
        <v>48.49</v>
      </c>
      <c r="AG261" s="41">
        <v>100</v>
      </c>
      <c r="AH261" s="65">
        <v>1</v>
      </c>
      <c r="AI261" s="64">
        <v>0.27</v>
      </c>
    </row>
    <row r="262" spans="1:35" ht="15.75" customHeight="1">
      <c r="A262" s="4">
        <v>259</v>
      </c>
      <c r="B262" s="4">
        <v>1802112</v>
      </c>
      <c r="C262" s="4" t="s">
        <v>328</v>
      </c>
      <c r="D262" s="4">
        <v>1802112004</v>
      </c>
      <c r="E262" s="4">
        <v>1806242005</v>
      </c>
      <c r="F262" s="4" t="s">
        <v>331</v>
      </c>
      <c r="G262" s="5">
        <v>70</v>
      </c>
      <c r="H262" s="6">
        <v>14</v>
      </c>
      <c r="I262" s="30">
        <v>100</v>
      </c>
      <c r="J262" s="30">
        <v>100</v>
      </c>
      <c r="K262" s="30">
        <v>100</v>
      </c>
      <c r="L262" s="30">
        <v>100</v>
      </c>
      <c r="M262" s="64">
        <v>0.21</v>
      </c>
      <c r="N262" s="64">
        <v>0.47</v>
      </c>
      <c r="O262" s="8">
        <v>409</v>
      </c>
      <c r="P262" s="5">
        <v>0</v>
      </c>
      <c r="Q262" s="5">
        <v>100</v>
      </c>
      <c r="R262" s="6">
        <v>0</v>
      </c>
      <c r="S262" s="6">
        <v>0</v>
      </c>
      <c r="T262" s="10">
        <v>81</v>
      </c>
      <c r="U262" s="10">
        <v>100</v>
      </c>
      <c r="V262" s="10">
        <v>0</v>
      </c>
      <c r="W262" s="10">
        <v>92</v>
      </c>
      <c r="X262" s="10">
        <v>100</v>
      </c>
      <c r="Y262" s="11">
        <v>100</v>
      </c>
      <c r="Z262" s="35">
        <v>66.430000000000007</v>
      </c>
      <c r="AA262" s="12">
        <v>0.1235</v>
      </c>
      <c r="AB262" s="4"/>
      <c r="AC262" s="6">
        <v>84</v>
      </c>
      <c r="AD262" s="4"/>
      <c r="AE262" s="4">
        <v>0</v>
      </c>
      <c r="AF262" s="41">
        <v>37.200000000000003</v>
      </c>
      <c r="AG262" s="41">
        <v>63.53</v>
      </c>
      <c r="AH262" s="65">
        <v>1</v>
      </c>
      <c r="AI262" s="64">
        <v>0.23</v>
      </c>
    </row>
    <row r="263" spans="1:35" ht="15.75" customHeight="1">
      <c r="A263" s="4">
        <v>260</v>
      </c>
      <c r="B263" s="4">
        <v>1802112</v>
      </c>
      <c r="C263" s="4" t="s">
        <v>328</v>
      </c>
      <c r="D263" s="4">
        <v>1802112006</v>
      </c>
      <c r="E263" s="4">
        <v>1806242006</v>
      </c>
      <c r="F263" s="4" t="s">
        <v>319</v>
      </c>
      <c r="G263" s="5">
        <v>70</v>
      </c>
      <c r="H263" s="6">
        <v>18</v>
      </c>
      <c r="I263" s="30">
        <v>100</v>
      </c>
      <c r="J263" s="30">
        <v>100</v>
      </c>
      <c r="K263" s="30">
        <v>100</v>
      </c>
      <c r="L263" s="30">
        <v>100</v>
      </c>
      <c r="M263" s="64">
        <v>0.27</v>
      </c>
      <c r="N263" s="64">
        <v>0.46</v>
      </c>
      <c r="O263" s="8">
        <v>268</v>
      </c>
      <c r="P263" s="5">
        <v>100</v>
      </c>
      <c r="Q263" s="5">
        <v>100</v>
      </c>
      <c r="R263" s="6">
        <v>0</v>
      </c>
      <c r="S263" s="6">
        <v>0</v>
      </c>
      <c r="T263" s="10">
        <v>80</v>
      </c>
      <c r="U263" s="10">
        <v>100</v>
      </c>
      <c r="V263" s="10">
        <v>0</v>
      </c>
      <c r="W263" s="10">
        <v>91.3</v>
      </c>
      <c r="X263" s="10">
        <v>100</v>
      </c>
      <c r="Y263" s="11">
        <v>98</v>
      </c>
      <c r="Z263" s="35">
        <v>72.41</v>
      </c>
      <c r="AA263" s="12">
        <v>0.1067</v>
      </c>
      <c r="AB263" s="4"/>
      <c r="AC263" s="6">
        <v>100</v>
      </c>
      <c r="AD263" s="4"/>
      <c r="AE263" s="4">
        <v>0</v>
      </c>
      <c r="AF263" s="41">
        <v>40.090000000000003</v>
      </c>
      <c r="AG263" s="41">
        <v>68.87</v>
      </c>
      <c r="AH263" s="65">
        <v>1</v>
      </c>
      <c r="AI263" s="64">
        <v>0.26</v>
      </c>
    </row>
    <row r="264" spans="1:35" ht="15.75" customHeight="1">
      <c r="A264" s="4">
        <v>261</v>
      </c>
      <c r="B264" s="4">
        <v>1802112</v>
      </c>
      <c r="C264" s="4" t="s">
        <v>328</v>
      </c>
      <c r="D264" s="4">
        <v>1802112007</v>
      </c>
      <c r="E264" s="4">
        <v>1806242007</v>
      </c>
      <c r="F264" s="4" t="s">
        <v>332</v>
      </c>
      <c r="G264" s="5">
        <v>73</v>
      </c>
      <c r="H264" s="6">
        <v>13</v>
      </c>
      <c r="I264" s="30">
        <v>100</v>
      </c>
      <c r="J264" s="30">
        <v>100</v>
      </c>
      <c r="K264" s="30">
        <v>100</v>
      </c>
      <c r="L264" s="30">
        <v>100</v>
      </c>
      <c r="M264" s="64">
        <v>0.23</v>
      </c>
      <c r="N264" s="64">
        <v>0.45</v>
      </c>
      <c r="O264" s="8">
        <v>415</v>
      </c>
      <c r="P264" s="5">
        <v>100</v>
      </c>
      <c r="Q264" s="5">
        <v>21.43</v>
      </c>
      <c r="R264" s="6">
        <v>0</v>
      </c>
      <c r="S264" s="6">
        <v>0</v>
      </c>
      <c r="T264" s="10">
        <v>75</v>
      </c>
      <c r="U264" s="10">
        <v>100</v>
      </c>
      <c r="V264" s="10">
        <v>0</v>
      </c>
      <c r="W264" s="10">
        <v>92.7</v>
      </c>
      <c r="X264" s="10">
        <v>100</v>
      </c>
      <c r="Y264" s="11">
        <v>98</v>
      </c>
      <c r="Z264" s="35">
        <v>58.45</v>
      </c>
      <c r="AA264" s="12">
        <v>8.1500000000000003E-2</v>
      </c>
      <c r="AB264" s="4"/>
      <c r="AC264" s="6">
        <v>79</v>
      </c>
      <c r="AD264" s="4"/>
      <c r="AE264" s="4">
        <v>0</v>
      </c>
      <c r="AF264" s="41">
        <v>40</v>
      </c>
      <c r="AG264" s="41">
        <v>56.73</v>
      </c>
      <c r="AH264" s="64">
        <v>0.98</v>
      </c>
      <c r="AI264" s="64">
        <v>0.24</v>
      </c>
    </row>
    <row r="265" spans="1:35" ht="15.75" customHeight="1">
      <c r="A265" s="4">
        <v>262</v>
      </c>
      <c r="B265" s="4">
        <v>1802112</v>
      </c>
      <c r="C265" s="4" t="s">
        <v>328</v>
      </c>
      <c r="D265" s="4">
        <v>1802112008</v>
      </c>
      <c r="E265" s="4">
        <v>1806242008</v>
      </c>
      <c r="F265" s="4" t="s">
        <v>324</v>
      </c>
      <c r="G265" s="5">
        <v>73</v>
      </c>
      <c r="H265" s="6">
        <v>18</v>
      </c>
      <c r="I265" s="30">
        <v>100</v>
      </c>
      <c r="J265" s="30">
        <v>100</v>
      </c>
      <c r="K265" s="30">
        <v>100</v>
      </c>
      <c r="L265" s="30">
        <v>100</v>
      </c>
      <c r="M265" s="64">
        <v>0.26</v>
      </c>
      <c r="N265" s="64">
        <v>0.43</v>
      </c>
      <c r="O265" s="8">
        <v>367</v>
      </c>
      <c r="P265" s="5">
        <v>100</v>
      </c>
      <c r="Q265" s="5">
        <v>100</v>
      </c>
      <c r="R265" s="6">
        <v>0</v>
      </c>
      <c r="S265" s="6">
        <v>0</v>
      </c>
      <c r="T265" s="10">
        <v>75</v>
      </c>
      <c r="U265" s="10">
        <v>100</v>
      </c>
      <c r="V265" s="10">
        <v>0</v>
      </c>
      <c r="W265" s="10">
        <v>93.3</v>
      </c>
      <c r="X265" s="10">
        <v>100</v>
      </c>
      <c r="Y265" s="11">
        <v>100</v>
      </c>
      <c r="Z265" s="35">
        <v>100</v>
      </c>
      <c r="AA265" s="12">
        <v>0.11119999999999999</v>
      </c>
      <c r="AB265" s="4"/>
      <c r="AC265" s="6">
        <v>100</v>
      </c>
      <c r="AD265" s="4"/>
      <c r="AE265" s="4">
        <v>0</v>
      </c>
      <c r="AF265" s="41">
        <v>64.63</v>
      </c>
      <c r="AG265" s="41">
        <v>81.12</v>
      </c>
      <c r="AH265" s="65">
        <v>1</v>
      </c>
      <c r="AI265" s="64">
        <v>0.23</v>
      </c>
    </row>
    <row r="266" spans="1:35" ht="15.75" customHeight="1">
      <c r="A266" s="4">
        <v>263</v>
      </c>
      <c r="B266" s="4">
        <v>1802112</v>
      </c>
      <c r="C266" s="4" t="s">
        <v>328</v>
      </c>
      <c r="D266" s="4">
        <v>1802112009</v>
      </c>
      <c r="E266" s="4">
        <v>1806242009</v>
      </c>
      <c r="F266" s="4" t="s">
        <v>333</v>
      </c>
      <c r="G266" s="5">
        <v>72</v>
      </c>
      <c r="H266" s="6">
        <v>19</v>
      </c>
      <c r="I266" s="30">
        <v>100</v>
      </c>
      <c r="J266" s="30">
        <v>100</v>
      </c>
      <c r="K266" s="30">
        <v>100</v>
      </c>
      <c r="L266" s="30">
        <v>100</v>
      </c>
      <c r="M266" s="64">
        <v>0.24</v>
      </c>
      <c r="N266" s="64">
        <v>0.47</v>
      </c>
      <c r="O266" s="8">
        <v>454</v>
      </c>
      <c r="P266" s="5">
        <v>100</v>
      </c>
      <c r="Q266" s="5">
        <v>33.299999999999997</v>
      </c>
      <c r="R266" s="6">
        <v>0</v>
      </c>
      <c r="S266" s="6">
        <v>0</v>
      </c>
      <c r="T266" s="10">
        <v>77</v>
      </c>
      <c r="U266" s="10">
        <v>100</v>
      </c>
      <c r="V266" s="10">
        <v>0</v>
      </c>
      <c r="W266" s="10">
        <v>94</v>
      </c>
      <c r="X266" s="10">
        <v>100</v>
      </c>
      <c r="Y266" s="11">
        <v>100</v>
      </c>
      <c r="Z266" s="35">
        <v>100</v>
      </c>
      <c r="AA266" s="12">
        <v>0.1145</v>
      </c>
      <c r="AB266" s="4"/>
      <c r="AC266" s="6">
        <v>100</v>
      </c>
      <c r="AD266" s="4"/>
      <c r="AE266" s="4">
        <v>0</v>
      </c>
      <c r="AF266" s="41">
        <v>40.69</v>
      </c>
      <c r="AG266" s="41">
        <v>100</v>
      </c>
      <c r="AH266" s="64">
        <v>0.98</v>
      </c>
      <c r="AI266" s="64">
        <v>0.28000000000000003</v>
      </c>
    </row>
    <row r="267" spans="1:35" ht="15.75" customHeight="1">
      <c r="A267" s="4">
        <v>264</v>
      </c>
      <c r="B267" s="4">
        <v>1802112</v>
      </c>
      <c r="C267" s="4" t="s">
        <v>328</v>
      </c>
      <c r="D267" s="4">
        <v>1802112010</v>
      </c>
      <c r="E267" s="4">
        <v>1806242010</v>
      </c>
      <c r="F267" s="4" t="s">
        <v>334</v>
      </c>
      <c r="G267" s="5">
        <v>73</v>
      </c>
      <c r="H267" s="6">
        <v>6</v>
      </c>
      <c r="I267" s="30">
        <v>100</v>
      </c>
      <c r="J267" s="30">
        <v>100</v>
      </c>
      <c r="K267" s="30">
        <v>100</v>
      </c>
      <c r="L267" s="30">
        <v>100</v>
      </c>
      <c r="M267" s="64">
        <v>0.23</v>
      </c>
      <c r="N267" s="64">
        <v>0.47</v>
      </c>
      <c r="O267" s="8">
        <v>265</v>
      </c>
      <c r="P267" s="5">
        <v>100</v>
      </c>
      <c r="Q267" s="5">
        <v>100</v>
      </c>
      <c r="R267" s="6">
        <v>0</v>
      </c>
      <c r="S267" s="6">
        <v>0</v>
      </c>
      <c r="T267" s="10">
        <v>80</v>
      </c>
      <c r="U267" s="10">
        <v>100</v>
      </c>
      <c r="V267" s="10">
        <v>0</v>
      </c>
      <c r="W267" s="10">
        <v>92</v>
      </c>
      <c r="X267" s="10">
        <v>100</v>
      </c>
      <c r="Y267" s="11">
        <v>97</v>
      </c>
      <c r="Z267" s="35">
        <v>100</v>
      </c>
      <c r="AA267" s="12">
        <v>0.12670000000000001</v>
      </c>
      <c r="AB267" s="4"/>
      <c r="AC267" s="6">
        <v>93</v>
      </c>
      <c r="AD267" s="4"/>
      <c r="AE267" s="4">
        <v>0</v>
      </c>
      <c r="AF267" s="41">
        <v>59.08</v>
      </c>
      <c r="AG267" s="41">
        <v>100</v>
      </c>
      <c r="AH267" s="65">
        <v>1</v>
      </c>
      <c r="AI267" s="64">
        <v>0.23</v>
      </c>
    </row>
    <row r="268" spans="1:35" ht="15.75" customHeight="1">
      <c r="A268" s="4">
        <v>265</v>
      </c>
      <c r="B268" s="4">
        <v>1802112</v>
      </c>
      <c r="C268" s="4" t="s">
        <v>328</v>
      </c>
      <c r="D268" s="4">
        <v>1802112011</v>
      </c>
      <c r="E268" s="4">
        <v>1806242011</v>
      </c>
      <c r="F268" s="4" t="s">
        <v>335</v>
      </c>
      <c r="G268" s="5">
        <v>70</v>
      </c>
      <c r="H268" s="6">
        <v>9</v>
      </c>
      <c r="I268" s="30">
        <v>100</v>
      </c>
      <c r="J268" s="30">
        <v>100</v>
      </c>
      <c r="K268" s="30">
        <v>100</v>
      </c>
      <c r="L268" s="30">
        <v>100</v>
      </c>
      <c r="M268" s="64">
        <v>0.21</v>
      </c>
      <c r="N268" s="64">
        <v>0.42</v>
      </c>
      <c r="O268" s="8">
        <v>127</v>
      </c>
      <c r="P268" s="5">
        <v>100</v>
      </c>
      <c r="Q268" s="5">
        <v>100</v>
      </c>
      <c r="R268" s="6">
        <v>0</v>
      </c>
      <c r="S268" s="6">
        <v>0</v>
      </c>
      <c r="T268" s="10">
        <v>78</v>
      </c>
      <c r="U268" s="10">
        <v>100</v>
      </c>
      <c r="V268" s="10">
        <v>0</v>
      </c>
      <c r="W268" s="10">
        <v>89</v>
      </c>
      <c r="X268" s="10">
        <v>100</v>
      </c>
      <c r="Y268" s="11">
        <v>98</v>
      </c>
      <c r="Z268" s="35">
        <v>69.540000000000006</v>
      </c>
      <c r="AA268" s="12">
        <v>0.1021</v>
      </c>
      <c r="AB268" s="4"/>
      <c r="AC268" s="6">
        <v>100</v>
      </c>
      <c r="AD268" s="4"/>
      <c r="AE268" s="4">
        <v>0</v>
      </c>
      <c r="AF268" s="41">
        <v>40.619999999999997</v>
      </c>
      <c r="AG268" s="41">
        <v>66.459999999999994</v>
      </c>
      <c r="AH268" s="64">
        <v>0.98</v>
      </c>
      <c r="AI268" s="64">
        <v>0.26</v>
      </c>
    </row>
    <row r="269" spans="1:35" ht="15.75" customHeight="1">
      <c r="A269" s="4">
        <v>266</v>
      </c>
      <c r="B269" s="4">
        <v>1802012</v>
      </c>
      <c r="C269" s="4" t="s">
        <v>336</v>
      </c>
      <c r="D269" s="4">
        <v>1802012001</v>
      </c>
      <c r="E269" s="4">
        <v>1806252001</v>
      </c>
      <c r="F269" s="4" t="s">
        <v>70</v>
      </c>
      <c r="G269" s="5">
        <v>75</v>
      </c>
      <c r="H269" s="30">
        <v>1</v>
      </c>
      <c r="I269" s="30">
        <v>100</v>
      </c>
      <c r="J269" s="30">
        <v>100</v>
      </c>
      <c r="K269" s="30">
        <v>100</v>
      </c>
      <c r="L269" s="30">
        <v>100</v>
      </c>
      <c r="M269" s="64">
        <v>0.28000000000000003</v>
      </c>
      <c r="N269" s="64">
        <v>0.5</v>
      </c>
      <c r="O269" s="8">
        <v>224</v>
      </c>
      <c r="P269" s="5">
        <v>0</v>
      </c>
      <c r="Q269" s="5">
        <v>100</v>
      </c>
      <c r="R269" s="6">
        <v>0</v>
      </c>
      <c r="S269" s="6">
        <v>0</v>
      </c>
      <c r="T269" s="10">
        <v>100</v>
      </c>
      <c r="U269" s="10">
        <v>100</v>
      </c>
      <c r="V269" s="10">
        <v>0</v>
      </c>
      <c r="W269" s="10">
        <v>100</v>
      </c>
      <c r="X269" s="10">
        <v>0</v>
      </c>
      <c r="Y269" s="11">
        <v>100</v>
      </c>
      <c r="Z269" s="35">
        <v>100</v>
      </c>
      <c r="AA269" s="12">
        <f>7/240</f>
        <v>2.9166666666666698E-2</v>
      </c>
      <c r="AB269" s="4"/>
      <c r="AC269" s="6">
        <v>85</v>
      </c>
      <c r="AD269" s="4"/>
      <c r="AE269" s="4">
        <v>0</v>
      </c>
      <c r="AF269" s="41">
        <v>34.799999999999997</v>
      </c>
      <c r="AG269" s="41">
        <v>100</v>
      </c>
      <c r="AH269" s="64">
        <v>1</v>
      </c>
      <c r="AI269" s="64">
        <v>0.27</v>
      </c>
    </row>
    <row r="270" spans="1:35" ht="15.75" customHeight="1">
      <c r="A270" s="4">
        <v>267</v>
      </c>
      <c r="B270" s="4">
        <v>1802012</v>
      </c>
      <c r="C270" s="4" t="s">
        <v>336</v>
      </c>
      <c r="D270" s="4">
        <v>1802012002</v>
      </c>
      <c r="E270" s="4">
        <v>1806252002</v>
      </c>
      <c r="F270" s="4" t="s">
        <v>337</v>
      </c>
      <c r="G270" s="5">
        <v>80</v>
      </c>
      <c r="H270" s="30">
        <v>47.01</v>
      </c>
      <c r="I270" s="30">
        <v>100</v>
      </c>
      <c r="J270" s="30">
        <v>100</v>
      </c>
      <c r="K270" s="30">
        <v>100</v>
      </c>
      <c r="L270" s="30">
        <v>100</v>
      </c>
      <c r="M270" s="64">
        <v>0.23</v>
      </c>
      <c r="N270" s="64">
        <v>0.43</v>
      </c>
      <c r="O270" s="8">
        <v>560</v>
      </c>
      <c r="P270" s="5">
        <v>0</v>
      </c>
      <c r="Q270" s="5">
        <v>100</v>
      </c>
      <c r="R270" s="6">
        <v>0</v>
      </c>
      <c r="S270" s="6">
        <v>0</v>
      </c>
      <c r="T270" s="10">
        <v>100</v>
      </c>
      <c r="U270" s="10">
        <v>100</v>
      </c>
      <c r="V270" s="10">
        <v>0</v>
      </c>
      <c r="W270" s="10">
        <v>100</v>
      </c>
      <c r="X270" s="10">
        <v>0</v>
      </c>
      <c r="Y270" s="11">
        <v>100</v>
      </c>
      <c r="Z270" s="35">
        <v>100</v>
      </c>
      <c r="AA270" s="12">
        <f>12/400</f>
        <v>0.03</v>
      </c>
      <c r="AB270" s="4"/>
      <c r="AC270" s="6">
        <v>100</v>
      </c>
      <c r="AD270" s="4"/>
      <c r="AE270" s="4">
        <v>0</v>
      </c>
      <c r="AF270" s="41">
        <v>24.37</v>
      </c>
      <c r="AG270" s="41">
        <v>100</v>
      </c>
      <c r="AH270" s="64">
        <v>1</v>
      </c>
      <c r="AI270" s="64">
        <v>0.23</v>
      </c>
    </row>
    <row r="271" spans="1:35" ht="15.75" customHeight="1">
      <c r="A271" s="4">
        <v>268</v>
      </c>
      <c r="B271" s="4">
        <v>1802012</v>
      </c>
      <c r="C271" s="4" t="s">
        <v>336</v>
      </c>
      <c r="D271" s="4">
        <v>1802012003</v>
      </c>
      <c r="E271" s="4">
        <v>1806252003</v>
      </c>
      <c r="F271" s="4" t="s">
        <v>338</v>
      </c>
      <c r="G271" s="5">
        <v>74</v>
      </c>
      <c r="H271" s="30">
        <v>61.12</v>
      </c>
      <c r="I271" s="30">
        <v>100</v>
      </c>
      <c r="J271" s="30">
        <v>100</v>
      </c>
      <c r="K271" s="30">
        <v>100</v>
      </c>
      <c r="L271" s="30">
        <v>100</v>
      </c>
      <c r="M271" s="64">
        <v>0.21</v>
      </c>
      <c r="N271" s="64">
        <v>0.47</v>
      </c>
      <c r="O271" s="8">
        <v>621</v>
      </c>
      <c r="P271" s="5">
        <v>0</v>
      </c>
      <c r="Q271" s="5">
        <v>100</v>
      </c>
      <c r="R271" s="6">
        <v>0</v>
      </c>
      <c r="S271" s="6">
        <v>0</v>
      </c>
      <c r="T271" s="10">
        <v>100</v>
      </c>
      <c r="U271" s="10">
        <v>100</v>
      </c>
      <c r="V271" s="10">
        <v>0</v>
      </c>
      <c r="W271" s="10">
        <v>100</v>
      </c>
      <c r="X271" s="10">
        <v>0</v>
      </c>
      <c r="Y271" s="11">
        <v>100</v>
      </c>
      <c r="Z271" s="35">
        <v>82.01</v>
      </c>
      <c r="AA271" s="12">
        <f>20/615</f>
        <v>3.2520325203252001E-2</v>
      </c>
      <c r="AB271" s="4"/>
      <c r="AC271" s="6">
        <v>92</v>
      </c>
      <c r="AD271" s="4"/>
      <c r="AE271" s="4">
        <v>0</v>
      </c>
      <c r="AF271" s="41">
        <v>19.79</v>
      </c>
      <c r="AG271" s="41">
        <v>82.01</v>
      </c>
      <c r="AH271" s="64">
        <v>1</v>
      </c>
      <c r="AI271" s="64">
        <v>0.21</v>
      </c>
    </row>
    <row r="272" spans="1:35" ht="15.75" customHeight="1">
      <c r="A272" s="4">
        <v>269</v>
      </c>
      <c r="B272" s="4">
        <v>1802012</v>
      </c>
      <c r="C272" s="4" t="s">
        <v>336</v>
      </c>
      <c r="D272" s="4">
        <v>1802012004</v>
      </c>
      <c r="E272" s="4">
        <v>1806252004</v>
      </c>
      <c r="F272" s="4" t="s">
        <v>339</v>
      </c>
      <c r="G272" s="5">
        <v>71</v>
      </c>
      <c r="H272" s="30">
        <v>92.39</v>
      </c>
      <c r="I272" s="30">
        <v>100</v>
      </c>
      <c r="J272" s="30">
        <v>100</v>
      </c>
      <c r="K272" s="30">
        <v>100</v>
      </c>
      <c r="L272" s="30">
        <v>100</v>
      </c>
      <c r="M272" s="64">
        <v>0.28000000000000003</v>
      </c>
      <c r="N272" s="64">
        <v>0.42</v>
      </c>
      <c r="O272" s="8">
        <v>207</v>
      </c>
      <c r="P272" s="5">
        <v>0</v>
      </c>
      <c r="Q272" s="5">
        <v>100</v>
      </c>
      <c r="R272" s="6">
        <v>0</v>
      </c>
      <c r="S272" s="6">
        <v>0</v>
      </c>
      <c r="T272" s="10">
        <v>100</v>
      </c>
      <c r="U272" s="10">
        <v>100</v>
      </c>
      <c r="V272" s="10">
        <v>0</v>
      </c>
      <c r="W272" s="10">
        <v>100</v>
      </c>
      <c r="X272" s="10">
        <v>0</v>
      </c>
      <c r="Y272" s="11">
        <v>100</v>
      </c>
      <c r="Z272" s="35">
        <v>100</v>
      </c>
      <c r="AA272" s="12">
        <f>7/200</f>
        <v>3.5000000000000003E-2</v>
      </c>
      <c r="AB272" s="4"/>
      <c r="AC272" s="6">
        <v>81</v>
      </c>
      <c r="AD272" s="4"/>
      <c r="AE272" s="4">
        <v>0</v>
      </c>
      <c r="AF272" s="41">
        <v>26.14</v>
      </c>
      <c r="AG272" s="41">
        <v>100</v>
      </c>
      <c r="AH272" s="64">
        <v>1</v>
      </c>
      <c r="AI272" s="64">
        <v>0.26</v>
      </c>
    </row>
    <row r="273" spans="1:35" ht="15.75" customHeight="1">
      <c r="A273" s="4">
        <v>270</v>
      </c>
      <c r="B273" s="4">
        <v>1802012</v>
      </c>
      <c r="C273" s="4" t="s">
        <v>336</v>
      </c>
      <c r="D273" s="4">
        <v>1802012006</v>
      </c>
      <c r="E273" s="4">
        <v>1806252005</v>
      </c>
      <c r="F273" s="4" t="s">
        <v>340</v>
      </c>
      <c r="G273" s="5">
        <v>82</v>
      </c>
      <c r="H273" s="30">
        <v>72.81</v>
      </c>
      <c r="I273" s="30">
        <v>100</v>
      </c>
      <c r="J273" s="30">
        <v>100</v>
      </c>
      <c r="K273" s="30">
        <v>100</v>
      </c>
      <c r="L273" s="30">
        <v>100</v>
      </c>
      <c r="M273" s="64">
        <v>0.27</v>
      </c>
      <c r="N273" s="64">
        <v>0.5</v>
      </c>
      <c r="O273" s="8">
        <v>187</v>
      </c>
      <c r="P273" s="5">
        <v>100</v>
      </c>
      <c r="Q273" s="5">
        <v>100</v>
      </c>
      <c r="R273" s="6">
        <v>0</v>
      </c>
      <c r="S273" s="6">
        <v>0</v>
      </c>
      <c r="T273" s="10">
        <v>100</v>
      </c>
      <c r="U273" s="10">
        <v>100</v>
      </c>
      <c r="V273" s="10">
        <v>0</v>
      </c>
      <c r="W273" s="10">
        <v>100</v>
      </c>
      <c r="X273" s="10">
        <v>0</v>
      </c>
      <c r="Y273" s="11">
        <v>100</v>
      </c>
      <c r="Z273" s="35">
        <v>80</v>
      </c>
      <c r="AA273" s="12">
        <f>6/209</f>
        <v>2.8708133971291901E-2</v>
      </c>
      <c r="AB273" s="4"/>
      <c r="AC273" s="6">
        <v>80</v>
      </c>
      <c r="AD273" s="4"/>
      <c r="AE273" s="4">
        <v>0</v>
      </c>
      <c r="AF273" s="41">
        <v>16</v>
      </c>
      <c r="AG273" s="41">
        <v>80</v>
      </c>
      <c r="AH273" s="64">
        <v>1</v>
      </c>
      <c r="AI273" s="64">
        <v>0.27</v>
      </c>
    </row>
    <row r="274" spans="1:35" ht="15.75" customHeight="1">
      <c r="A274" s="4">
        <v>271</v>
      </c>
      <c r="B274" s="4">
        <v>1802012</v>
      </c>
      <c r="C274" s="4" t="s">
        <v>336</v>
      </c>
      <c r="D274" s="4">
        <v>1802012005</v>
      </c>
      <c r="E274" s="4">
        <v>1806252006</v>
      </c>
      <c r="F274" s="4" t="s">
        <v>341</v>
      </c>
      <c r="G274" s="5">
        <v>75</v>
      </c>
      <c r="H274" s="30">
        <v>57.95</v>
      </c>
      <c r="I274" s="30">
        <v>100</v>
      </c>
      <c r="J274" s="30">
        <v>100</v>
      </c>
      <c r="K274" s="30">
        <v>100</v>
      </c>
      <c r="L274" s="30">
        <v>100</v>
      </c>
      <c r="M274" s="64">
        <v>0.23</v>
      </c>
      <c r="N274" s="64">
        <v>0.48</v>
      </c>
      <c r="O274" s="8">
        <v>343</v>
      </c>
      <c r="P274" s="5">
        <v>0</v>
      </c>
      <c r="Q274" s="5">
        <v>100</v>
      </c>
      <c r="R274" s="6">
        <v>0</v>
      </c>
      <c r="S274" s="6">
        <v>0</v>
      </c>
      <c r="T274" s="10">
        <v>100</v>
      </c>
      <c r="U274" s="10">
        <v>100</v>
      </c>
      <c r="V274" s="10">
        <v>0</v>
      </c>
      <c r="W274" s="10">
        <v>100</v>
      </c>
      <c r="X274" s="10">
        <v>0</v>
      </c>
      <c r="Y274" s="11">
        <v>100</v>
      </c>
      <c r="Z274" s="35">
        <v>100</v>
      </c>
      <c r="AA274" s="12">
        <f>10/347</f>
        <v>2.8818443804034598E-2</v>
      </c>
      <c r="AB274" s="4"/>
      <c r="AC274" s="6">
        <v>69</v>
      </c>
      <c r="AD274" s="4"/>
      <c r="AE274" s="4">
        <v>0</v>
      </c>
      <c r="AF274" s="41">
        <v>41.27</v>
      </c>
      <c r="AG274" s="41">
        <v>100</v>
      </c>
      <c r="AH274" s="64">
        <v>1</v>
      </c>
      <c r="AI274" s="64">
        <v>0.23</v>
      </c>
    </row>
    <row r="275" spans="1:35" ht="15.75" customHeight="1">
      <c r="A275" s="4">
        <v>272</v>
      </c>
      <c r="B275" s="4">
        <v>1802012</v>
      </c>
      <c r="C275" s="4" t="s">
        <v>336</v>
      </c>
      <c r="D275" s="4">
        <v>1802012008</v>
      </c>
      <c r="E275" s="4">
        <v>1806252007</v>
      </c>
      <c r="F275" s="4" t="s">
        <v>342</v>
      </c>
      <c r="G275" s="5">
        <v>70</v>
      </c>
      <c r="H275" s="30">
        <v>100</v>
      </c>
      <c r="I275" s="30">
        <v>100</v>
      </c>
      <c r="J275" s="30">
        <v>100</v>
      </c>
      <c r="K275" s="30">
        <v>100</v>
      </c>
      <c r="L275" s="30">
        <v>100</v>
      </c>
      <c r="M275" s="64">
        <v>0.21</v>
      </c>
      <c r="N275" s="64">
        <v>0.47</v>
      </c>
      <c r="O275" s="8">
        <v>146</v>
      </c>
      <c r="P275" s="5">
        <v>100</v>
      </c>
      <c r="Q275" s="5">
        <v>100</v>
      </c>
      <c r="R275" s="6">
        <v>0</v>
      </c>
      <c r="S275" s="6">
        <v>0</v>
      </c>
      <c r="T275" s="10">
        <v>100</v>
      </c>
      <c r="U275" s="10">
        <v>100</v>
      </c>
      <c r="V275" s="10">
        <v>0</v>
      </c>
      <c r="W275" s="10">
        <v>100</v>
      </c>
      <c r="X275" s="10">
        <v>0</v>
      </c>
      <c r="Y275" s="11">
        <v>100</v>
      </c>
      <c r="Z275" s="35">
        <v>100</v>
      </c>
      <c r="AA275" s="12">
        <f>4/150</f>
        <v>2.66666666666667E-2</v>
      </c>
      <c r="AB275" s="4"/>
      <c r="AC275" s="6">
        <v>84</v>
      </c>
      <c r="AD275" s="4"/>
      <c r="AE275" s="4">
        <v>0</v>
      </c>
      <c r="AF275" s="41">
        <v>26.23</v>
      </c>
      <c r="AG275" s="41">
        <v>100</v>
      </c>
      <c r="AH275" s="64">
        <v>1</v>
      </c>
      <c r="AI275" s="64">
        <v>0.26</v>
      </c>
    </row>
    <row r="276" spans="1:35" ht="15.75" customHeight="1">
      <c r="A276" s="4">
        <v>273</v>
      </c>
      <c r="B276" s="4">
        <v>1802012</v>
      </c>
      <c r="C276" s="4" t="s">
        <v>336</v>
      </c>
      <c r="D276" s="4">
        <v>1802012007</v>
      </c>
      <c r="E276" s="4">
        <v>1806252008</v>
      </c>
      <c r="F276" s="4" t="s">
        <v>343</v>
      </c>
      <c r="G276" s="5">
        <v>82</v>
      </c>
      <c r="H276" s="30">
        <v>66.2</v>
      </c>
      <c r="I276" s="30">
        <v>100</v>
      </c>
      <c r="J276" s="30">
        <v>100</v>
      </c>
      <c r="K276" s="30">
        <v>100</v>
      </c>
      <c r="L276" s="30">
        <v>100</v>
      </c>
      <c r="M276" s="64">
        <v>0.27</v>
      </c>
      <c r="N276" s="64">
        <v>0.43</v>
      </c>
      <c r="O276" s="8">
        <v>264</v>
      </c>
      <c r="P276" s="5">
        <v>0</v>
      </c>
      <c r="Q276" s="5">
        <v>100</v>
      </c>
      <c r="R276" s="6">
        <v>0</v>
      </c>
      <c r="S276" s="6">
        <v>0</v>
      </c>
      <c r="T276" s="10">
        <v>100</v>
      </c>
      <c r="U276" s="10">
        <v>100</v>
      </c>
      <c r="V276" s="10">
        <v>0</v>
      </c>
      <c r="W276" s="10">
        <v>100</v>
      </c>
      <c r="X276" s="10">
        <v>0</v>
      </c>
      <c r="Y276" s="11">
        <v>100</v>
      </c>
      <c r="Z276" s="35">
        <v>88.08</v>
      </c>
      <c r="AA276" s="12">
        <f>8/240</f>
        <v>3.3333333333333298E-2</v>
      </c>
      <c r="AB276" s="4"/>
      <c r="AC276" s="6">
        <v>79</v>
      </c>
      <c r="AD276" s="4"/>
      <c r="AE276" s="4">
        <v>0</v>
      </c>
      <c r="AF276" s="41">
        <v>12.9</v>
      </c>
      <c r="AG276" s="41">
        <v>88.08</v>
      </c>
      <c r="AH276" s="64">
        <v>0.98</v>
      </c>
      <c r="AI276" s="64">
        <v>0.24</v>
      </c>
    </row>
    <row r="277" spans="1:35" ht="15.75" customHeight="1">
      <c r="A277" s="4">
        <v>274</v>
      </c>
      <c r="B277" s="4">
        <v>1802012</v>
      </c>
      <c r="C277" s="4" t="s">
        <v>336</v>
      </c>
      <c r="D277" s="4">
        <v>1802012010</v>
      </c>
      <c r="E277" s="4">
        <v>1806252009</v>
      </c>
      <c r="F277" s="4" t="s">
        <v>344</v>
      </c>
      <c r="G277" s="5">
        <v>73</v>
      </c>
      <c r="H277" s="30">
        <v>97.43</v>
      </c>
      <c r="I277" s="30">
        <v>100</v>
      </c>
      <c r="J277" s="30">
        <v>100</v>
      </c>
      <c r="K277" s="30">
        <v>100</v>
      </c>
      <c r="L277" s="30">
        <v>100</v>
      </c>
      <c r="M277" s="64">
        <v>0.23</v>
      </c>
      <c r="N277" s="64">
        <v>0.47</v>
      </c>
      <c r="O277" s="8">
        <v>172</v>
      </c>
      <c r="P277" s="5">
        <v>0</v>
      </c>
      <c r="Q277" s="5">
        <v>100</v>
      </c>
      <c r="R277" s="6">
        <v>0</v>
      </c>
      <c r="S277" s="6">
        <v>0</v>
      </c>
      <c r="T277" s="10">
        <v>100</v>
      </c>
      <c r="U277" s="10">
        <v>100</v>
      </c>
      <c r="V277" s="10">
        <v>0</v>
      </c>
      <c r="W277" s="10">
        <v>100</v>
      </c>
      <c r="X277" s="10">
        <v>0</v>
      </c>
      <c r="Y277" s="11">
        <v>100</v>
      </c>
      <c r="Z277" s="35">
        <v>100</v>
      </c>
      <c r="AA277" s="12">
        <f>6/200</f>
        <v>0.03</v>
      </c>
      <c r="AB277" s="4"/>
      <c r="AC277" s="6">
        <v>100</v>
      </c>
      <c r="AD277" s="4"/>
      <c r="AE277" s="4">
        <v>0</v>
      </c>
      <c r="AF277" s="41">
        <v>31.28</v>
      </c>
      <c r="AG277" s="41">
        <v>100</v>
      </c>
      <c r="AH277" s="64">
        <v>1</v>
      </c>
      <c r="AI277" s="64">
        <v>0.23</v>
      </c>
    </row>
    <row r="278" spans="1:35" ht="15.75" customHeight="1">
      <c r="A278" s="4">
        <v>275</v>
      </c>
      <c r="B278" s="4">
        <v>1802012</v>
      </c>
      <c r="C278" s="4" t="s">
        <v>336</v>
      </c>
      <c r="D278" s="4">
        <v>1802012009</v>
      </c>
      <c r="E278" s="4">
        <v>1806252010</v>
      </c>
      <c r="F278" s="4" t="s">
        <v>345</v>
      </c>
      <c r="G278" s="5">
        <v>70</v>
      </c>
      <c r="H278" s="30">
        <v>100</v>
      </c>
      <c r="I278" s="30">
        <v>100</v>
      </c>
      <c r="J278" s="30">
        <v>100</v>
      </c>
      <c r="K278" s="30">
        <v>100</v>
      </c>
      <c r="L278" s="30">
        <v>100</v>
      </c>
      <c r="M278" s="64">
        <v>0.26</v>
      </c>
      <c r="N278" s="64">
        <v>0.42</v>
      </c>
      <c r="O278" s="8">
        <v>159</v>
      </c>
      <c r="P278" s="5">
        <v>0</v>
      </c>
      <c r="Q278" s="5">
        <v>100</v>
      </c>
      <c r="R278" s="6">
        <v>0</v>
      </c>
      <c r="S278" s="6">
        <v>0</v>
      </c>
      <c r="T278" s="10">
        <v>100</v>
      </c>
      <c r="U278" s="10">
        <v>100</v>
      </c>
      <c r="V278" s="10">
        <v>0</v>
      </c>
      <c r="W278" s="10">
        <v>100</v>
      </c>
      <c r="X278" s="10">
        <v>0</v>
      </c>
      <c r="Y278" s="11">
        <v>100</v>
      </c>
      <c r="Z278" s="35">
        <v>72</v>
      </c>
      <c r="AA278" s="12">
        <f>4/156</f>
        <v>2.5641025641025599E-2</v>
      </c>
      <c r="AB278" s="4"/>
      <c r="AC278" s="6">
        <v>89</v>
      </c>
      <c r="AD278" s="4"/>
      <c r="AE278" s="4">
        <v>0</v>
      </c>
      <c r="AF278" s="41">
        <v>21</v>
      </c>
      <c r="AG278" s="41">
        <v>72</v>
      </c>
      <c r="AH278" s="64">
        <v>1</v>
      </c>
      <c r="AI278" s="64">
        <v>0.21</v>
      </c>
    </row>
    <row r="279" spans="1:35" ht="15.75" customHeight="1" thickBot="1">
      <c r="A279" s="4">
        <v>276</v>
      </c>
      <c r="B279" s="4">
        <v>1802012</v>
      </c>
      <c r="C279" s="4" t="s">
        <v>336</v>
      </c>
      <c r="D279" s="4">
        <v>1802012011</v>
      </c>
      <c r="E279" s="4">
        <v>1806252011</v>
      </c>
      <c r="F279" s="4" t="s">
        <v>346</v>
      </c>
      <c r="G279" s="5">
        <v>70</v>
      </c>
      <c r="H279" s="30">
        <v>100</v>
      </c>
      <c r="I279" s="30">
        <v>100</v>
      </c>
      <c r="J279" s="30">
        <v>100</v>
      </c>
      <c r="K279" s="30">
        <v>100</v>
      </c>
      <c r="L279" s="30">
        <v>100</v>
      </c>
      <c r="M279" s="64">
        <v>0.24</v>
      </c>
      <c r="N279" s="64">
        <v>0.44</v>
      </c>
      <c r="O279" s="8">
        <v>90</v>
      </c>
      <c r="P279" s="5">
        <v>0</v>
      </c>
      <c r="Q279" s="5">
        <v>100</v>
      </c>
      <c r="R279" s="6">
        <v>0</v>
      </c>
      <c r="S279" s="6">
        <v>0</v>
      </c>
      <c r="T279" s="10">
        <v>100</v>
      </c>
      <c r="U279" s="10">
        <v>100</v>
      </c>
      <c r="V279" s="10">
        <v>0</v>
      </c>
      <c r="W279" s="10">
        <v>100</v>
      </c>
      <c r="X279" s="10">
        <v>0</v>
      </c>
      <c r="Y279" s="11">
        <v>100</v>
      </c>
      <c r="Z279" s="35">
        <v>73.91</v>
      </c>
      <c r="AA279" s="12">
        <f>3/108</f>
        <v>2.7777777777777801E-2</v>
      </c>
      <c r="AB279" s="4"/>
      <c r="AC279" s="6">
        <v>72</v>
      </c>
      <c r="AD279" s="4"/>
      <c r="AE279" s="4">
        <v>0</v>
      </c>
      <c r="AF279" s="41">
        <v>18.12</v>
      </c>
      <c r="AG279" s="41">
        <v>73.91</v>
      </c>
      <c r="AH279" s="64">
        <v>0.98</v>
      </c>
      <c r="AI279" s="64">
        <v>0.23</v>
      </c>
    </row>
    <row r="280" spans="1:35" ht="15.75" customHeight="1" thickBot="1">
      <c r="A280" s="4">
        <v>277</v>
      </c>
      <c r="B280" s="4">
        <v>1802032</v>
      </c>
      <c r="C280" s="4" t="s">
        <v>347</v>
      </c>
      <c r="D280" s="4">
        <v>1802032001</v>
      </c>
      <c r="E280" s="4">
        <v>1806262001</v>
      </c>
      <c r="F280" s="4" t="s">
        <v>348</v>
      </c>
      <c r="G280" s="5">
        <v>77</v>
      </c>
      <c r="H280" s="30">
        <v>11.2</v>
      </c>
      <c r="I280" s="30">
        <v>100</v>
      </c>
      <c r="J280" s="30">
        <v>90</v>
      </c>
      <c r="K280" s="30">
        <v>90</v>
      </c>
      <c r="L280" s="30">
        <v>90</v>
      </c>
      <c r="M280" s="64">
        <v>0.23</v>
      </c>
      <c r="N280" s="64">
        <v>0.46</v>
      </c>
      <c r="O280" s="8">
        <v>372</v>
      </c>
      <c r="P280" s="5">
        <v>100</v>
      </c>
      <c r="Q280" s="5">
        <v>100</v>
      </c>
      <c r="R280" s="6">
        <v>7.2</v>
      </c>
      <c r="S280" s="6" t="s">
        <v>349</v>
      </c>
      <c r="T280" s="15">
        <v>100</v>
      </c>
      <c r="U280" s="9">
        <v>100</v>
      </c>
      <c r="V280" s="9">
        <v>0</v>
      </c>
      <c r="W280" s="9">
        <v>96.97</v>
      </c>
      <c r="X280" s="9">
        <v>0</v>
      </c>
      <c r="Y280" s="11">
        <v>100</v>
      </c>
      <c r="Z280" s="35">
        <v>100</v>
      </c>
      <c r="AA280" s="12">
        <v>0.52800000000000002</v>
      </c>
      <c r="AB280" s="4"/>
      <c r="AC280" s="6">
        <v>100</v>
      </c>
      <c r="AD280" s="4"/>
      <c r="AE280" s="4">
        <v>0</v>
      </c>
      <c r="AF280" s="41">
        <v>70.5</v>
      </c>
      <c r="AG280" s="41">
        <v>100</v>
      </c>
      <c r="AH280" s="64">
        <v>1</v>
      </c>
      <c r="AI280" s="64">
        <v>0.27</v>
      </c>
    </row>
    <row r="281" spans="1:35" ht="15.75" customHeight="1" thickBot="1">
      <c r="A281" s="4">
        <v>278</v>
      </c>
      <c r="B281" s="4">
        <v>1802032</v>
      </c>
      <c r="C281" s="4" t="s">
        <v>347</v>
      </c>
      <c r="D281" s="4">
        <v>1802032002</v>
      </c>
      <c r="E281" s="4">
        <v>1806262002</v>
      </c>
      <c r="F281" s="4" t="s">
        <v>350</v>
      </c>
      <c r="G281" s="5">
        <v>84</v>
      </c>
      <c r="H281" s="30">
        <v>8.9</v>
      </c>
      <c r="I281" s="30">
        <v>100</v>
      </c>
      <c r="J281" s="30">
        <v>90</v>
      </c>
      <c r="K281" s="30">
        <v>90</v>
      </c>
      <c r="L281" s="30">
        <v>90</v>
      </c>
      <c r="M281" s="64">
        <v>0.21</v>
      </c>
      <c r="N281" s="64">
        <v>0.48</v>
      </c>
      <c r="O281" s="8">
        <v>673</v>
      </c>
      <c r="P281" s="5">
        <v>0</v>
      </c>
      <c r="Q281" s="5">
        <v>100</v>
      </c>
      <c r="R281" s="6">
        <v>70</v>
      </c>
      <c r="S281" s="6" t="s">
        <v>349</v>
      </c>
      <c r="T281" s="9">
        <v>77.42</v>
      </c>
      <c r="U281" s="9">
        <v>100</v>
      </c>
      <c r="V281" s="9">
        <v>0</v>
      </c>
      <c r="W281" s="9">
        <v>95.08</v>
      </c>
      <c r="X281" s="9">
        <v>0</v>
      </c>
      <c r="Y281" s="11">
        <v>100</v>
      </c>
      <c r="Z281" s="35">
        <v>100</v>
      </c>
      <c r="AA281" s="12">
        <v>0.53720000000000001</v>
      </c>
      <c r="AB281" s="4"/>
      <c r="AC281" s="6">
        <v>98</v>
      </c>
      <c r="AD281" s="4"/>
      <c r="AE281" s="4">
        <v>0</v>
      </c>
      <c r="AF281" s="41">
        <v>65.900000000000006</v>
      </c>
      <c r="AG281" s="41">
        <v>100</v>
      </c>
      <c r="AH281" s="64">
        <v>1</v>
      </c>
      <c r="AI281" s="64">
        <v>0.23</v>
      </c>
    </row>
    <row r="282" spans="1:35" ht="15.75" customHeight="1">
      <c r="A282" s="4">
        <v>279</v>
      </c>
      <c r="B282" s="4">
        <v>1802032</v>
      </c>
      <c r="C282" s="4" t="s">
        <v>347</v>
      </c>
      <c r="D282" s="4">
        <v>1802032003</v>
      </c>
      <c r="E282" s="4">
        <v>1806262003</v>
      </c>
      <c r="F282" s="4" t="s">
        <v>351</v>
      </c>
      <c r="G282" s="5">
        <v>82</v>
      </c>
      <c r="H282" s="30">
        <v>10.8</v>
      </c>
      <c r="I282" s="30">
        <v>100</v>
      </c>
      <c r="J282" s="30">
        <v>90</v>
      </c>
      <c r="K282" s="30">
        <v>90</v>
      </c>
      <c r="L282" s="30">
        <v>90</v>
      </c>
      <c r="M282" s="64">
        <v>0.26</v>
      </c>
      <c r="N282" s="64">
        <v>0.47</v>
      </c>
      <c r="O282" s="8">
        <v>404</v>
      </c>
      <c r="P282" s="5">
        <v>0</v>
      </c>
      <c r="Q282" s="5">
        <v>100</v>
      </c>
      <c r="R282" s="6">
        <v>6.8</v>
      </c>
      <c r="S282" s="6" t="s">
        <v>349</v>
      </c>
      <c r="T282" s="9">
        <v>100</v>
      </c>
      <c r="U282" s="9">
        <v>100</v>
      </c>
      <c r="V282" s="9">
        <v>0</v>
      </c>
      <c r="W282" s="9">
        <v>92.7</v>
      </c>
      <c r="X282" s="9">
        <v>0</v>
      </c>
      <c r="Y282" s="11">
        <v>100</v>
      </c>
      <c r="Z282" s="35">
        <v>100</v>
      </c>
      <c r="AA282" s="12">
        <v>0.53320000000000001</v>
      </c>
      <c r="AB282" s="4"/>
      <c r="AC282" s="6">
        <v>99</v>
      </c>
      <c r="AD282" s="4"/>
      <c r="AE282" s="4">
        <v>0</v>
      </c>
      <c r="AF282" s="41">
        <v>54.2</v>
      </c>
      <c r="AG282" s="41">
        <v>100</v>
      </c>
      <c r="AH282" s="64">
        <v>1</v>
      </c>
      <c r="AI282" s="64">
        <v>0.21</v>
      </c>
    </row>
    <row r="283" spans="1:35" ht="15.75" customHeight="1">
      <c r="A283" s="4">
        <v>280</v>
      </c>
      <c r="B283" s="4">
        <v>1802032</v>
      </c>
      <c r="C283" s="4" t="s">
        <v>347</v>
      </c>
      <c r="D283" s="4">
        <v>1802032004</v>
      </c>
      <c r="E283" s="4">
        <v>1806262004</v>
      </c>
      <c r="F283" s="4" t="s">
        <v>224</v>
      </c>
      <c r="G283" s="5">
        <v>83</v>
      </c>
      <c r="H283" s="30">
        <v>6.2</v>
      </c>
      <c r="I283" s="30">
        <v>100</v>
      </c>
      <c r="J283" s="30">
        <v>92</v>
      </c>
      <c r="K283" s="30">
        <v>92</v>
      </c>
      <c r="L283" s="30">
        <v>92</v>
      </c>
      <c r="M283" s="64">
        <v>0.27</v>
      </c>
      <c r="N283" s="64">
        <v>0.46</v>
      </c>
      <c r="O283" s="8">
        <v>372</v>
      </c>
      <c r="P283" s="5">
        <v>100</v>
      </c>
      <c r="Q283" s="5">
        <v>100</v>
      </c>
      <c r="R283" s="6">
        <v>6.5</v>
      </c>
      <c r="S283" s="6" t="s">
        <v>349</v>
      </c>
      <c r="T283" s="9">
        <v>87.5</v>
      </c>
      <c r="U283" s="9">
        <v>100</v>
      </c>
      <c r="V283" s="9">
        <v>0</v>
      </c>
      <c r="W283" s="9">
        <v>98.09</v>
      </c>
      <c r="X283" s="9">
        <v>0</v>
      </c>
      <c r="Y283" s="11">
        <v>100</v>
      </c>
      <c r="Z283" s="35">
        <v>100</v>
      </c>
      <c r="AA283" s="12">
        <v>0.52710000000000001</v>
      </c>
      <c r="AB283" s="4"/>
      <c r="AC283" s="6">
        <v>99</v>
      </c>
      <c r="AD283" s="4"/>
      <c r="AE283" s="4">
        <v>0</v>
      </c>
      <c r="AF283" s="41">
        <v>69.5</v>
      </c>
      <c r="AG283" s="41">
        <v>100</v>
      </c>
      <c r="AH283" s="64">
        <v>1</v>
      </c>
      <c r="AI283" s="64">
        <v>0.23</v>
      </c>
    </row>
    <row r="284" spans="1:35" ht="15.75" customHeight="1">
      <c r="A284" s="4">
        <v>281</v>
      </c>
      <c r="B284" s="4">
        <v>1802032</v>
      </c>
      <c r="C284" s="4" t="s">
        <v>347</v>
      </c>
      <c r="D284" s="4">
        <v>1802032005</v>
      </c>
      <c r="E284" s="4">
        <v>1806262005</v>
      </c>
      <c r="F284" s="4" t="s">
        <v>352</v>
      </c>
      <c r="G284" s="5">
        <v>81</v>
      </c>
      <c r="H284" s="30">
        <v>19.600000000000001</v>
      </c>
      <c r="I284" s="30">
        <v>100</v>
      </c>
      <c r="J284" s="30">
        <v>90</v>
      </c>
      <c r="K284" s="30">
        <v>90</v>
      </c>
      <c r="L284" s="30">
        <v>90</v>
      </c>
      <c r="M284" s="64">
        <v>0.23</v>
      </c>
      <c r="N284" s="64">
        <v>0.45</v>
      </c>
      <c r="O284" s="8">
        <v>762</v>
      </c>
      <c r="P284" s="5">
        <v>100</v>
      </c>
      <c r="Q284" s="5">
        <v>100</v>
      </c>
      <c r="R284" s="6">
        <v>7.5</v>
      </c>
      <c r="S284" s="6" t="s">
        <v>349</v>
      </c>
      <c r="T284" s="9">
        <v>82.98</v>
      </c>
      <c r="U284" s="9">
        <v>100</v>
      </c>
      <c r="V284" s="9">
        <v>0</v>
      </c>
      <c r="W284" s="9">
        <v>91.55</v>
      </c>
      <c r="X284" s="9">
        <v>0</v>
      </c>
      <c r="Y284" s="11">
        <v>95.9</v>
      </c>
      <c r="Z284" s="35">
        <v>100</v>
      </c>
      <c r="AA284" s="12">
        <v>0.52929999999999999</v>
      </c>
      <c r="AB284" s="4"/>
      <c r="AC284" s="6">
        <v>99</v>
      </c>
      <c r="AD284" s="4"/>
      <c r="AE284" s="4">
        <v>0</v>
      </c>
      <c r="AF284" s="41">
        <v>72.2</v>
      </c>
      <c r="AG284" s="41">
        <v>100</v>
      </c>
      <c r="AH284" s="64">
        <v>1</v>
      </c>
      <c r="AI284" s="64">
        <v>0.27</v>
      </c>
    </row>
    <row r="285" spans="1:35" ht="15.75" customHeight="1">
      <c r="A285" s="4">
        <v>282</v>
      </c>
      <c r="B285" s="4">
        <v>1802032</v>
      </c>
      <c r="C285" s="4" t="s">
        <v>347</v>
      </c>
      <c r="D285" s="4">
        <v>1802032007</v>
      </c>
      <c r="E285" s="4">
        <v>1806262006</v>
      </c>
      <c r="F285" s="4" t="s">
        <v>353</v>
      </c>
      <c r="G285" s="5">
        <v>79</v>
      </c>
      <c r="H285" s="30">
        <v>10.9</v>
      </c>
      <c r="I285" s="30">
        <v>100</v>
      </c>
      <c r="J285" s="30">
        <v>93</v>
      </c>
      <c r="K285" s="30">
        <v>93</v>
      </c>
      <c r="L285" s="30">
        <v>93</v>
      </c>
      <c r="M285" s="64">
        <v>0.26</v>
      </c>
      <c r="N285" s="64">
        <v>0.43</v>
      </c>
      <c r="O285" s="8">
        <v>849</v>
      </c>
      <c r="P285" s="5">
        <v>0</v>
      </c>
      <c r="Q285" s="5">
        <v>100</v>
      </c>
      <c r="R285" s="6">
        <v>8</v>
      </c>
      <c r="S285" s="6" t="s">
        <v>349</v>
      </c>
      <c r="T285" s="9">
        <v>83.33</v>
      </c>
      <c r="U285" s="9">
        <v>100</v>
      </c>
      <c r="V285" s="9">
        <v>0</v>
      </c>
      <c r="W285" s="9">
        <v>97.24</v>
      </c>
      <c r="X285" s="9">
        <v>0</v>
      </c>
      <c r="Y285" s="11">
        <v>100</v>
      </c>
      <c r="Z285" s="35">
        <v>100</v>
      </c>
      <c r="AA285" s="12">
        <v>0.53469999999999995</v>
      </c>
      <c r="AB285" s="4"/>
      <c r="AC285" s="6">
        <v>99</v>
      </c>
      <c r="AD285" s="4"/>
      <c r="AE285" s="4">
        <v>0</v>
      </c>
      <c r="AF285" s="41">
        <v>70.900000000000006</v>
      </c>
      <c r="AG285" s="41">
        <v>100</v>
      </c>
      <c r="AH285" s="64">
        <v>1</v>
      </c>
      <c r="AI285" s="64">
        <v>0.23</v>
      </c>
    </row>
    <row r="286" spans="1:35" ht="15.75" customHeight="1">
      <c r="A286" s="4">
        <v>283</v>
      </c>
      <c r="B286" s="4">
        <v>1802032</v>
      </c>
      <c r="C286" s="4" t="s">
        <v>347</v>
      </c>
      <c r="D286" s="4">
        <v>1802032006</v>
      </c>
      <c r="E286" s="4">
        <v>1806262007</v>
      </c>
      <c r="F286" s="4" t="s">
        <v>354</v>
      </c>
      <c r="G286" s="5">
        <v>80</v>
      </c>
      <c r="H286" s="30">
        <v>8.5</v>
      </c>
      <c r="I286" s="30">
        <v>100</v>
      </c>
      <c r="J286" s="30">
        <v>95</v>
      </c>
      <c r="K286" s="30">
        <v>95</v>
      </c>
      <c r="L286" s="30">
        <v>95</v>
      </c>
      <c r="M286" s="64">
        <v>0.24</v>
      </c>
      <c r="N286" s="64">
        <v>0.47</v>
      </c>
      <c r="O286" s="8">
        <v>409</v>
      </c>
      <c r="P286" s="5">
        <v>0</v>
      </c>
      <c r="Q286" s="5">
        <v>100</v>
      </c>
      <c r="R286" s="6">
        <v>7.4</v>
      </c>
      <c r="S286" s="6" t="s">
        <v>349</v>
      </c>
      <c r="T286" s="9">
        <v>84.21</v>
      </c>
      <c r="U286" s="9">
        <v>100</v>
      </c>
      <c r="V286" s="9">
        <v>0</v>
      </c>
      <c r="W286" s="9">
        <v>98.25</v>
      </c>
      <c r="X286" s="9">
        <v>0</v>
      </c>
      <c r="Y286" s="11">
        <v>100</v>
      </c>
      <c r="Z286" s="35">
        <v>100</v>
      </c>
      <c r="AA286" s="12">
        <v>0.53120000000000001</v>
      </c>
      <c r="AB286" s="4"/>
      <c r="AC286" s="6">
        <v>100</v>
      </c>
      <c r="AD286" s="4"/>
      <c r="AE286" s="4">
        <v>0</v>
      </c>
      <c r="AF286" s="41">
        <v>58</v>
      </c>
      <c r="AG286" s="41">
        <v>100</v>
      </c>
      <c r="AH286" s="64">
        <v>1</v>
      </c>
      <c r="AI286" s="64">
        <v>0.27</v>
      </c>
    </row>
    <row r="287" spans="1:35" ht="15.75" customHeight="1">
      <c r="A287" s="4">
        <v>284</v>
      </c>
      <c r="B287" s="4">
        <v>1802032</v>
      </c>
      <c r="C287" s="4" t="s">
        <v>347</v>
      </c>
      <c r="D287" s="4">
        <v>1802032008</v>
      </c>
      <c r="E287" s="4">
        <v>1806262008</v>
      </c>
      <c r="F287" s="4" t="s">
        <v>355</v>
      </c>
      <c r="G287" s="5">
        <v>78</v>
      </c>
      <c r="H287" s="30">
        <v>10.5</v>
      </c>
      <c r="I287" s="30">
        <v>100</v>
      </c>
      <c r="J287" s="30">
        <v>93</v>
      </c>
      <c r="K287" s="30">
        <v>93</v>
      </c>
      <c r="L287" s="30">
        <v>93</v>
      </c>
      <c r="M287" s="64">
        <v>0.23</v>
      </c>
      <c r="N287" s="64">
        <v>0.43</v>
      </c>
      <c r="O287" s="8">
        <v>461</v>
      </c>
      <c r="P287" s="5">
        <v>0</v>
      </c>
      <c r="Q287" s="5">
        <v>100</v>
      </c>
      <c r="R287" s="6">
        <v>7.5</v>
      </c>
      <c r="S287" s="6" t="s">
        <v>349</v>
      </c>
      <c r="T287" s="9">
        <v>100</v>
      </c>
      <c r="U287" s="9">
        <v>100</v>
      </c>
      <c r="V287" s="9">
        <v>0</v>
      </c>
      <c r="W287" s="9">
        <v>93.68</v>
      </c>
      <c r="X287" s="9">
        <v>0</v>
      </c>
      <c r="Y287" s="11">
        <v>100</v>
      </c>
      <c r="Z287" s="35">
        <v>100</v>
      </c>
      <c r="AA287" s="12">
        <v>0.5272</v>
      </c>
      <c r="AB287" s="4"/>
      <c r="AC287" s="6">
        <v>100</v>
      </c>
      <c r="AD287" s="4"/>
      <c r="AE287" s="4">
        <v>0</v>
      </c>
      <c r="AF287" s="41">
        <v>47.9</v>
      </c>
      <c r="AG287" s="41">
        <v>100</v>
      </c>
      <c r="AH287" s="64">
        <v>1</v>
      </c>
      <c r="AI287" s="64">
        <v>0.21</v>
      </c>
    </row>
    <row r="288" spans="1:35" ht="15.75" customHeight="1">
      <c r="A288" s="4">
        <v>285</v>
      </c>
      <c r="B288" s="4">
        <v>1802032</v>
      </c>
      <c r="C288" s="4" t="s">
        <v>347</v>
      </c>
      <c r="D288" s="4">
        <v>1802032009</v>
      </c>
      <c r="E288" s="4">
        <v>1806262009</v>
      </c>
      <c r="F288" s="4" t="s">
        <v>356</v>
      </c>
      <c r="G288" s="5">
        <v>84</v>
      </c>
      <c r="H288" s="30">
        <v>8.1999999999999993</v>
      </c>
      <c r="I288" s="30">
        <v>100</v>
      </c>
      <c r="J288" s="30">
        <v>96</v>
      </c>
      <c r="K288" s="30">
        <v>96</v>
      </c>
      <c r="L288" s="30">
        <v>96</v>
      </c>
      <c r="M288" s="64">
        <v>0.21</v>
      </c>
      <c r="N288" s="64">
        <v>0.47</v>
      </c>
      <c r="O288" s="8">
        <v>661</v>
      </c>
      <c r="P288" s="5">
        <v>0</v>
      </c>
      <c r="Q288" s="5">
        <v>100</v>
      </c>
      <c r="R288" s="6">
        <v>7.2</v>
      </c>
      <c r="S288" s="6" t="s">
        <v>357</v>
      </c>
      <c r="T288" s="9">
        <v>92.31</v>
      </c>
      <c r="U288" s="9">
        <v>100</v>
      </c>
      <c r="V288" s="9">
        <v>0</v>
      </c>
      <c r="W288" s="9">
        <v>95.76</v>
      </c>
      <c r="X288" s="9">
        <v>0</v>
      </c>
      <c r="Y288" s="11">
        <v>100</v>
      </c>
      <c r="Z288" s="35">
        <v>100</v>
      </c>
      <c r="AA288" s="12">
        <v>0.53710000000000002</v>
      </c>
      <c r="AB288" s="4"/>
      <c r="AC288" s="6">
        <v>99</v>
      </c>
      <c r="AD288" s="4"/>
      <c r="AE288" s="4">
        <v>0</v>
      </c>
      <c r="AF288" s="41">
        <v>58.2</v>
      </c>
      <c r="AG288" s="41">
        <v>100</v>
      </c>
      <c r="AH288" s="64">
        <v>1</v>
      </c>
      <c r="AI288" s="64">
        <v>0.27</v>
      </c>
    </row>
    <row r="289" spans="1:35" ht="15.75" customHeight="1" thickBot="1">
      <c r="A289" s="4">
        <v>286</v>
      </c>
      <c r="B289" s="4">
        <v>1802032</v>
      </c>
      <c r="C289" s="4" t="s">
        <v>347</v>
      </c>
      <c r="D289" s="4">
        <v>1802032010</v>
      </c>
      <c r="E289" s="4">
        <v>1806262010</v>
      </c>
      <c r="F289" s="4" t="s">
        <v>220</v>
      </c>
      <c r="G289" s="5">
        <v>76</v>
      </c>
      <c r="H289" s="30">
        <v>5.2</v>
      </c>
      <c r="I289" s="30">
        <v>100</v>
      </c>
      <c r="J289" s="30">
        <v>95</v>
      </c>
      <c r="K289" s="30">
        <v>95</v>
      </c>
      <c r="L289" s="30">
        <v>95</v>
      </c>
      <c r="M289" s="64">
        <v>0.23</v>
      </c>
      <c r="N289" s="64">
        <v>0.41</v>
      </c>
      <c r="O289" s="8">
        <v>268</v>
      </c>
      <c r="P289" s="5">
        <v>0</v>
      </c>
      <c r="Q289" s="5">
        <v>100</v>
      </c>
      <c r="R289" s="6">
        <v>6</v>
      </c>
      <c r="S289" s="6" t="s">
        <v>349</v>
      </c>
      <c r="T289" s="9">
        <v>87.5</v>
      </c>
      <c r="U289" s="9">
        <v>100</v>
      </c>
      <c r="V289" s="9">
        <v>0</v>
      </c>
      <c r="W289" s="9">
        <v>92.59</v>
      </c>
      <c r="X289" s="9">
        <v>0</v>
      </c>
      <c r="Y289" s="11">
        <v>95.5</v>
      </c>
      <c r="Z289" s="35">
        <v>100</v>
      </c>
      <c r="AA289" s="12">
        <v>0.54100000000000004</v>
      </c>
      <c r="AB289" s="4"/>
      <c r="AC289" s="9">
        <v>100</v>
      </c>
      <c r="AD289" s="4"/>
      <c r="AE289" s="4">
        <v>0</v>
      </c>
      <c r="AF289" s="41">
        <v>64.099999999999994</v>
      </c>
      <c r="AG289" s="41">
        <v>100</v>
      </c>
      <c r="AH289" s="64">
        <v>0.98</v>
      </c>
      <c r="AI289" s="64">
        <v>0.23</v>
      </c>
    </row>
    <row r="290" spans="1:35" ht="15.75" customHeight="1" thickBot="1">
      <c r="A290" s="4">
        <v>287</v>
      </c>
      <c r="B290" s="4">
        <v>1802101</v>
      </c>
      <c r="C290" s="4" t="s">
        <v>358</v>
      </c>
      <c r="D290" s="4">
        <v>1802101005</v>
      </c>
      <c r="E290" s="4">
        <v>1806272001</v>
      </c>
      <c r="F290" s="4" t="s">
        <v>359</v>
      </c>
      <c r="G290" s="5" t="s">
        <v>360</v>
      </c>
      <c r="H290" s="30">
        <v>100</v>
      </c>
      <c r="I290" s="30">
        <v>100</v>
      </c>
      <c r="J290" s="30">
        <v>100</v>
      </c>
      <c r="K290" s="30">
        <v>100</v>
      </c>
      <c r="L290" s="30">
        <v>100</v>
      </c>
      <c r="M290" s="64">
        <v>0.27</v>
      </c>
      <c r="N290" s="64">
        <v>0.49</v>
      </c>
      <c r="O290" s="8">
        <v>544</v>
      </c>
      <c r="P290" s="5">
        <v>0</v>
      </c>
      <c r="Q290" s="5">
        <v>100</v>
      </c>
      <c r="R290" s="6">
        <v>0</v>
      </c>
      <c r="S290" s="6">
        <v>0</v>
      </c>
      <c r="T290" s="10">
        <v>90</v>
      </c>
      <c r="U290" s="10">
        <v>100</v>
      </c>
      <c r="V290" s="10">
        <v>0</v>
      </c>
      <c r="W290" s="10">
        <v>85.4</v>
      </c>
      <c r="X290" s="10">
        <v>0</v>
      </c>
      <c r="Y290" s="11">
        <v>97.7</v>
      </c>
      <c r="Z290" s="35">
        <v>100</v>
      </c>
      <c r="AA290" s="12">
        <v>0.25580000000000003</v>
      </c>
      <c r="AB290" s="4"/>
      <c r="AC290" s="9">
        <v>57.1</v>
      </c>
      <c r="AD290" s="4"/>
      <c r="AE290" s="4">
        <v>0</v>
      </c>
      <c r="AF290" s="41">
        <v>46.08</v>
      </c>
      <c r="AG290" s="41">
        <v>100</v>
      </c>
      <c r="AH290" s="64">
        <v>0.98</v>
      </c>
      <c r="AI290" s="64">
        <v>0.26</v>
      </c>
    </row>
    <row r="291" spans="1:35" ht="15.75" customHeight="1" thickBot="1">
      <c r="A291" s="4">
        <v>288</v>
      </c>
      <c r="B291" s="4">
        <v>1802101</v>
      </c>
      <c r="C291" s="4" t="s">
        <v>358</v>
      </c>
      <c r="D291" s="4">
        <v>1802101006</v>
      </c>
      <c r="E291" s="4">
        <v>1806272002</v>
      </c>
      <c r="F291" s="4" t="s">
        <v>361</v>
      </c>
      <c r="G291" s="5" t="s">
        <v>362</v>
      </c>
      <c r="H291" s="30">
        <v>100</v>
      </c>
      <c r="I291" s="30">
        <v>100</v>
      </c>
      <c r="J291" s="30">
        <v>100</v>
      </c>
      <c r="K291" s="30">
        <v>100</v>
      </c>
      <c r="L291" s="30">
        <v>100</v>
      </c>
      <c r="M291" s="64">
        <v>0.23</v>
      </c>
      <c r="N291" s="64">
        <v>0.45</v>
      </c>
      <c r="O291" s="8">
        <v>314</v>
      </c>
      <c r="P291" s="5">
        <v>0</v>
      </c>
      <c r="Q291" s="5">
        <v>100</v>
      </c>
      <c r="R291" s="6">
        <v>0</v>
      </c>
      <c r="S291" s="6">
        <v>0</v>
      </c>
      <c r="T291" s="10">
        <v>92</v>
      </c>
      <c r="U291" s="10">
        <v>100</v>
      </c>
      <c r="V291" s="10">
        <v>0</v>
      </c>
      <c r="W291" s="10">
        <v>82.6</v>
      </c>
      <c r="X291" s="10">
        <v>0</v>
      </c>
      <c r="Y291" s="11">
        <v>100</v>
      </c>
      <c r="Z291" s="35">
        <v>100</v>
      </c>
      <c r="AA291" s="12">
        <v>0.2273</v>
      </c>
      <c r="AB291" s="4"/>
      <c r="AC291" s="9">
        <v>45.8</v>
      </c>
      <c r="AD291" s="4"/>
      <c r="AE291" s="4">
        <v>0</v>
      </c>
      <c r="AF291" s="41">
        <v>50.22</v>
      </c>
      <c r="AG291" s="41">
        <v>100</v>
      </c>
      <c r="AH291" s="64">
        <v>1</v>
      </c>
      <c r="AI291" s="64">
        <v>0.24</v>
      </c>
    </row>
    <row r="292" spans="1:35" ht="15.75" customHeight="1">
      <c r="A292" s="4">
        <v>289</v>
      </c>
      <c r="B292" s="4">
        <v>1802101</v>
      </c>
      <c r="C292" s="4" t="s">
        <v>358</v>
      </c>
      <c r="D292" s="4">
        <v>1802101004</v>
      </c>
      <c r="E292" s="4">
        <v>1806272003</v>
      </c>
      <c r="F292" s="4" t="s">
        <v>279</v>
      </c>
      <c r="G292" s="5" t="s">
        <v>242</v>
      </c>
      <c r="H292" s="30">
        <v>100</v>
      </c>
      <c r="I292" s="30">
        <v>100</v>
      </c>
      <c r="J292" s="30">
        <v>100</v>
      </c>
      <c r="K292" s="30">
        <v>100</v>
      </c>
      <c r="L292" s="30">
        <v>100</v>
      </c>
      <c r="M292" s="64">
        <v>0.21</v>
      </c>
      <c r="N292" s="64">
        <v>0.48</v>
      </c>
      <c r="O292" s="8">
        <v>476</v>
      </c>
      <c r="P292" s="5">
        <v>0</v>
      </c>
      <c r="Q292" s="5">
        <v>100</v>
      </c>
      <c r="R292" s="6">
        <v>0</v>
      </c>
      <c r="S292" s="6">
        <v>0</v>
      </c>
      <c r="T292" s="10">
        <v>100</v>
      </c>
      <c r="U292" s="10">
        <v>100</v>
      </c>
      <c r="V292" s="10">
        <v>0</v>
      </c>
      <c r="W292" s="10">
        <v>86.7</v>
      </c>
      <c r="X292" s="10">
        <v>0</v>
      </c>
      <c r="Y292" s="11">
        <v>100</v>
      </c>
      <c r="Z292" s="35">
        <v>100</v>
      </c>
      <c r="AA292" s="12">
        <v>0.21049999999999999</v>
      </c>
      <c r="AB292" s="4"/>
      <c r="AC292" s="9">
        <v>34.299999999999997</v>
      </c>
      <c r="AD292" s="4"/>
      <c r="AE292" s="4">
        <v>60</v>
      </c>
      <c r="AF292" s="41">
        <v>54.77</v>
      </c>
      <c r="AG292" s="41">
        <v>100</v>
      </c>
      <c r="AH292" s="64">
        <v>1</v>
      </c>
      <c r="AI292" s="64">
        <v>0.23</v>
      </c>
    </row>
    <row r="293" spans="1:35" ht="15.75" customHeight="1">
      <c r="A293" s="4">
        <v>290</v>
      </c>
      <c r="B293" s="4">
        <v>1802101</v>
      </c>
      <c r="C293" s="4" t="s">
        <v>358</v>
      </c>
      <c r="D293" s="4">
        <v>1802101008</v>
      </c>
      <c r="E293" s="4">
        <v>1806272004</v>
      </c>
      <c r="F293" s="4" t="s">
        <v>363</v>
      </c>
      <c r="G293" s="5" t="s">
        <v>63</v>
      </c>
      <c r="H293" s="30">
        <v>100</v>
      </c>
      <c r="I293" s="30">
        <v>100</v>
      </c>
      <c r="J293" s="30">
        <v>100</v>
      </c>
      <c r="K293" s="30">
        <v>100</v>
      </c>
      <c r="L293" s="30">
        <v>100</v>
      </c>
      <c r="M293" s="64">
        <v>0.23</v>
      </c>
      <c r="N293" s="64">
        <v>0.49</v>
      </c>
      <c r="O293" s="8">
        <v>350</v>
      </c>
      <c r="P293" s="5">
        <v>100</v>
      </c>
      <c r="Q293" s="5">
        <v>100</v>
      </c>
      <c r="R293" s="6">
        <v>0</v>
      </c>
      <c r="S293" s="6">
        <v>0</v>
      </c>
      <c r="T293" s="10">
        <v>93.4</v>
      </c>
      <c r="U293" s="10">
        <v>100</v>
      </c>
      <c r="V293" s="10">
        <v>0</v>
      </c>
      <c r="W293" s="10">
        <v>83.9</v>
      </c>
      <c r="X293" s="10">
        <v>0</v>
      </c>
      <c r="Y293" s="11">
        <v>94.4</v>
      </c>
      <c r="Z293" s="35">
        <v>100</v>
      </c>
      <c r="AA293" s="12">
        <v>0.26319999999999999</v>
      </c>
      <c r="AB293" s="4"/>
      <c r="AC293" s="9">
        <v>50</v>
      </c>
      <c r="AD293" s="4"/>
      <c r="AE293" s="4">
        <v>0</v>
      </c>
      <c r="AF293" s="41">
        <v>41.97</v>
      </c>
      <c r="AG293" s="41">
        <v>100</v>
      </c>
      <c r="AH293" s="64">
        <v>1</v>
      </c>
      <c r="AI293" s="64">
        <v>0.21</v>
      </c>
    </row>
    <row r="294" spans="1:35" ht="15.75" customHeight="1">
      <c r="A294" s="4">
        <v>291</v>
      </c>
      <c r="B294" s="4">
        <v>1802101</v>
      </c>
      <c r="C294" s="4" t="s">
        <v>358</v>
      </c>
      <c r="D294" s="4">
        <v>1802101007</v>
      </c>
      <c r="E294" s="4">
        <v>1806272005</v>
      </c>
      <c r="F294" s="4" t="s">
        <v>364</v>
      </c>
      <c r="G294" s="5" t="s">
        <v>365</v>
      </c>
      <c r="H294" s="30">
        <v>100</v>
      </c>
      <c r="I294" s="30">
        <v>100</v>
      </c>
      <c r="J294" s="30">
        <v>100</v>
      </c>
      <c r="K294" s="30">
        <v>100</v>
      </c>
      <c r="L294" s="30">
        <v>100</v>
      </c>
      <c r="M294" s="64">
        <v>0.27</v>
      </c>
      <c r="N294" s="64">
        <v>0.43</v>
      </c>
      <c r="O294" s="8">
        <v>619</v>
      </c>
      <c r="P294" s="5">
        <v>100</v>
      </c>
      <c r="Q294" s="5">
        <v>100</v>
      </c>
      <c r="R294" s="6">
        <v>0</v>
      </c>
      <c r="S294" s="6">
        <v>0</v>
      </c>
      <c r="T294" s="10">
        <v>91.2</v>
      </c>
      <c r="U294" s="10">
        <v>100</v>
      </c>
      <c r="V294" s="10">
        <v>0</v>
      </c>
      <c r="W294" s="10">
        <v>88.1</v>
      </c>
      <c r="X294" s="10">
        <v>0</v>
      </c>
      <c r="Y294" s="11">
        <v>97.2</v>
      </c>
      <c r="Z294" s="35">
        <v>100</v>
      </c>
      <c r="AA294" s="12">
        <v>0.2462</v>
      </c>
      <c r="AB294" s="4"/>
      <c r="AC294" s="9">
        <v>51.1</v>
      </c>
      <c r="AD294" s="4"/>
      <c r="AE294" s="4">
        <v>0</v>
      </c>
      <c r="AF294" s="41">
        <v>42.52</v>
      </c>
      <c r="AG294" s="41">
        <v>100</v>
      </c>
      <c r="AH294" s="64">
        <v>1</v>
      </c>
      <c r="AI294" s="64">
        <v>0.28000000000000003</v>
      </c>
    </row>
    <row r="295" spans="1:35" ht="15.75" customHeight="1">
      <c r="A295" s="4">
        <v>292</v>
      </c>
      <c r="B295" s="4">
        <v>1802101</v>
      </c>
      <c r="C295" s="4" t="s">
        <v>358</v>
      </c>
      <c r="D295" s="4">
        <v>1802101003</v>
      </c>
      <c r="E295" s="4">
        <v>1806272006</v>
      </c>
      <c r="F295" s="4" t="s">
        <v>366</v>
      </c>
      <c r="G295" s="5" t="s">
        <v>367</v>
      </c>
      <c r="H295" s="30">
        <v>100</v>
      </c>
      <c r="I295" s="30">
        <v>100</v>
      </c>
      <c r="J295" s="30">
        <v>100</v>
      </c>
      <c r="K295" s="30">
        <v>100</v>
      </c>
      <c r="L295" s="30">
        <v>100</v>
      </c>
      <c r="M295" s="64">
        <v>0.23</v>
      </c>
      <c r="N295" s="64">
        <v>0.42</v>
      </c>
      <c r="O295" s="8">
        <v>446</v>
      </c>
      <c r="P295" s="5">
        <v>0</v>
      </c>
      <c r="Q295" s="5">
        <v>100</v>
      </c>
      <c r="R295" s="6">
        <v>0</v>
      </c>
      <c r="S295" s="6">
        <v>0</v>
      </c>
      <c r="T295" s="10">
        <v>93.5</v>
      </c>
      <c r="U295" s="10">
        <v>100</v>
      </c>
      <c r="V295" s="10">
        <v>0</v>
      </c>
      <c r="W295" s="10">
        <v>87.8</v>
      </c>
      <c r="X295" s="10">
        <v>0</v>
      </c>
      <c r="Y295" s="11">
        <v>92.5</v>
      </c>
      <c r="Z295" s="35">
        <v>100</v>
      </c>
      <c r="AA295" s="12">
        <v>0.2273</v>
      </c>
      <c r="AB295" s="4"/>
      <c r="AC295" s="9">
        <v>52.9</v>
      </c>
      <c r="AD295" s="4"/>
      <c r="AE295" s="4">
        <v>0</v>
      </c>
      <c r="AF295" s="41">
        <v>47.09</v>
      </c>
      <c r="AG295" s="41">
        <v>100</v>
      </c>
      <c r="AH295" s="64">
        <v>1</v>
      </c>
      <c r="AI295" s="64">
        <v>0.23</v>
      </c>
    </row>
    <row r="296" spans="1:35" ht="15.75" customHeight="1">
      <c r="A296" s="4">
        <v>293</v>
      </c>
      <c r="B296" s="4">
        <v>1802101</v>
      </c>
      <c r="C296" s="4" t="s">
        <v>358</v>
      </c>
      <c r="D296" s="4">
        <v>1802101002</v>
      </c>
      <c r="E296" s="4">
        <v>1806272007</v>
      </c>
      <c r="F296" s="4" t="s">
        <v>270</v>
      </c>
      <c r="G296" s="5" t="s">
        <v>368</v>
      </c>
      <c r="H296" s="30">
        <v>100</v>
      </c>
      <c r="I296" s="30">
        <v>100</v>
      </c>
      <c r="J296" s="30">
        <v>100</v>
      </c>
      <c r="K296" s="30">
        <v>100</v>
      </c>
      <c r="L296" s="30">
        <v>100</v>
      </c>
      <c r="M296" s="4"/>
      <c r="N296" s="64">
        <v>0.43</v>
      </c>
      <c r="O296" s="8">
        <v>532</v>
      </c>
      <c r="P296" s="5">
        <v>100</v>
      </c>
      <c r="Q296" s="5">
        <v>100</v>
      </c>
      <c r="R296" s="6">
        <v>0</v>
      </c>
      <c r="S296" s="6">
        <v>0</v>
      </c>
      <c r="T296" s="10">
        <v>92.7</v>
      </c>
      <c r="U296" s="10">
        <v>100</v>
      </c>
      <c r="V296" s="10">
        <v>0</v>
      </c>
      <c r="W296" s="10">
        <v>90.1</v>
      </c>
      <c r="X296" s="10">
        <v>0</v>
      </c>
      <c r="Y296" s="11">
        <v>100</v>
      </c>
      <c r="Z296" s="35">
        <v>100</v>
      </c>
      <c r="AA296" s="12">
        <v>0.22220000000000001</v>
      </c>
      <c r="AB296" s="4"/>
      <c r="AC296" s="9">
        <v>64.5</v>
      </c>
      <c r="AD296" s="4"/>
      <c r="AE296" s="4">
        <v>0</v>
      </c>
      <c r="AF296" s="41">
        <v>48.9</v>
      </c>
      <c r="AG296" s="41">
        <v>100</v>
      </c>
      <c r="AH296" s="64">
        <v>1</v>
      </c>
      <c r="AI296" s="64">
        <v>0.23</v>
      </c>
    </row>
    <row r="297" spans="1:35" ht="15.75" customHeight="1">
      <c r="A297" s="4">
        <v>294</v>
      </c>
      <c r="B297" s="4">
        <v>1802101</v>
      </c>
      <c r="C297" s="4" t="s">
        <v>358</v>
      </c>
      <c r="D297" s="4">
        <v>1802101001</v>
      </c>
      <c r="E297" s="4">
        <v>1806272008</v>
      </c>
      <c r="F297" s="4" t="s">
        <v>369</v>
      </c>
      <c r="G297" s="5" t="s">
        <v>63</v>
      </c>
      <c r="H297" s="30">
        <v>100</v>
      </c>
      <c r="I297" s="30">
        <v>100</v>
      </c>
      <c r="J297" s="30">
        <v>100</v>
      </c>
      <c r="K297" s="30">
        <v>100</v>
      </c>
      <c r="L297" s="30">
        <v>100</v>
      </c>
      <c r="M297" s="64">
        <v>0.21</v>
      </c>
      <c r="N297" s="64">
        <v>0.47</v>
      </c>
      <c r="O297" s="8">
        <v>362</v>
      </c>
      <c r="P297" s="5">
        <v>0</v>
      </c>
      <c r="Q297" s="5">
        <v>100</v>
      </c>
      <c r="R297" s="6">
        <v>0</v>
      </c>
      <c r="S297" s="6">
        <v>0</v>
      </c>
      <c r="T297" s="10">
        <v>94.3</v>
      </c>
      <c r="U297" s="10">
        <v>100</v>
      </c>
      <c r="V297" s="10">
        <v>0</v>
      </c>
      <c r="W297" s="10">
        <v>89.2</v>
      </c>
      <c r="X297" s="10">
        <v>0</v>
      </c>
      <c r="Y297" s="11">
        <v>100</v>
      </c>
      <c r="Z297" s="35">
        <v>100</v>
      </c>
      <c r="AA297" s="12">
        <v>0.26319999999999999</v>
      </c>
      <c r="AB297" s="4"/>
      <c r="AC297" s="9">
        <v>33.299999999999997</v>
      </c>
      <c r="AD297" s="4"/>
      <c r="AE297" s="4">
        <v>0</v>
      </c>
      <c r="AF297" s="41">
        <v>40.61</v>
      </c>
      <c r="AG297" s="41">
        <v>100</v>
      </c>
      <c r="AH297" s="64">
        <v>1</v>
      </c>
      <c r="AI297" s="64">
        <v>0.27</v>
      </c>
    </row>
    <row r="298" spans="1:35" ht="15.75" customHeight="1">
      <c r="A298" s="4">
        <v>295</v>
      </c>
      <c r="B298" s="4">
        <v>1802101</v>
      </c>
      <c r="C298" s="4" t="s">
        <v>358</v>
      </c>
      <c r="D298" s="4">
        <v>1802101009</v>
      </c>
      <c r="E298" s="4">
        <v>1806272009</v>
      </c>
      <c r="F298" s="4" t="s">
        <v>370</v>
      </c>
      <c r="G298" s="5" t="s">
        <v>371</v>
      </c>
      <c r="H298" s="30">
        <v>100</v>
      </c>
      <c r="I298" s="30">
        <v>100</v>
      </c>
      <c r="J298" s="30">
        <v>100</v>
      </c>
      <c r="K298" s="30">
        <v>100</v>
      </c>
      <c r="L298" s="30">
        <v>100</v>
      </c>
      <c r="M298" s="64">
        <v>0.27</v>
      </c>
      <c r="N298" s="64">
        <v>0.42</v>
      </c>
      <c r="O298" s="8">
        <v>387</v>
      </c>
      <c r="P298" s="5">
        <v>0</v>
      </c>
      <c r="Q298" s="5">
        <v>100</v>
      </c>
      <c r="R298" s="6">
        <v>0</v>
      </c>
      <c r="S298" s="6">
        <v>0</v>
      </c>
      <c r="T298" s="10">
        <v>90.1</v>
      </c>
      <c r="U298" s="10">
        <v>100</v>
      </c>
      <c r="V298" s="10">
        <v>0</v>
      </c>
      <c r="W298" s="10">
        <v>86.4</v>
      </c>
      <c r="X298" s="10">
        <v>0</v>
      </c>
      <c r="Y298" s="11">
        <v>100</v>
      </c>
      <c r="Z298" s="35">
        <v>100</v>
      </c>
      <c r="AA298" s="12">
        <v>0.22</v>
      </c>
      <c r="AB298" s="4"/>
      <c r="AC298" s="9">
        <v>51.4</v>
      </c>
      <c r="AD298" s="4"/>
      <c r="AE298" s="4">
        <v>0</v>
      </c>
      <c r="AF298" s="41">
        <v>50.71</v>
      </c>
      <c r="AG298" s="41">
        <v>100</v>
      </c>
      <c r="AH298" s="64">
        <v>1</v>
      </c>
      <c r="AI298" s="64">
        <v>0.23</v>
      </c>
    </row>
    <row r="299" spans="1:35" ht="15.75" customHeight="1">
      <c r="A299" s="4">
        <v>296</v>
      </c>
      <c r="B299" s="4">
        <v>1802101</v>
      </c>
      <c r="C299" s="4" t="s">
        <v>358</v>
      </c>
      <c r="D299" s="4">
        <v>1802101010</v>
      </c>
      <c r="E299" s="4">
        <v>1806272010</v>
      </c>
      <c r="F299" s="4" t="s">
        <v>373</v>
      </c>
      <c r="G299" s="5" t="s">
        <v>98</v>
      </c>
      <c r="H299" s="30">
        <v>100</v>
      </c>
      <c r="I299" s="30">
        <v>100</v>
      </c>
      <c r="J299" s="30">
        <v>100</v>
      </c>
      <c r="K299" s="30">
        <v>100</v>
      </c>
      <c r="L299" s="30">
        <v>100</v>
      </c>
      <c r="M299" s="64">
        <v>0.23</v>
      </c>
      <c r="N299" s="64">
        <v>0.43</v>
      </c>
      <c r="O299" s="8">
        <v>109</v>
      </c>
      <c r="P299" s="5">
        <v>0</v>
      </c>
      <c r="Q299" s="5">
        <v>100</v>
      </c>
      <c r="R299" s="6">
        <v>0</v>
      </c>
      <c r="S299" s="6">
        <v>0</v>
      </c>
      <c r="T299" s="10">
        <v>89.3</v>
      </c>
      <c r="U299" s="10">
        <v>100</v>
      </c>
      <c r="V299" s="10">
        <v>0</v>
      </c>
      <c r="W299" s="10">
        <v>85.5</v>
      </c>
      <c r="X299" s="10">
        <v>0</v>
      </c>
      <c r="Y299" s="11">
        <v>92.5</v>
      </c>
      <c r="Z299" s="35">
        <v>100</v>
      </c>
      <c r="AA299" s="12">
        <v>0.33329999999999999</v>
      </c>
      <c r="AB299" s="4"/>
      <c r="AC299" s="9">
        <v>23.5</v>
      </c>
      <c r="AD299" s="4"/>
      <c r="AE299" s="4">
        <v>0</v>
      </c>
      <c r="AF299" s="41">
        <v>56.03</v>
      </c>
      <c r="AG299" s="41">
        <v>100</v>
      </c>
      <c r="AH299" s="64">
        <v>1</v>
      </c>
      <c r="AI299" s="64">
        <v>0.28999999999999998</v>
      </c>
    </row>
    <row r="300" spans="1:35" ht="15.75" customHeight="1">
      <c r="A300" s="4">
        <v>297</v>
      </c>
      <c r="B300" s="4">
        <v>1802113</v>
      </c>
      <c r="C300" s="4" t="s">
        <v>374</v>
      </c>
      <c r="D300" s="4">
        <v>1802113002</v>
      </c>
      <c r="E300" s="4">
        <v>1806282001</v>
      </c>
      <c r="F300" s="4" t="s">
        <v>375</v>
      </c>
      <c r="G300" s="5">
        <v>75</v>
      </c>
      <c r="H300" s="30">
        <v>21.51</v>
      </c>
      <c r="I300" s="30">
        <v>100</v>
      </c>
      <c r="J300" s="30">
        <v>100</v>
      </c>
      <c r="K300" s="30">
        <v>100</v>
      </c>
      <c r="L300" s="30">
        <v>100</v>
      </c>
      <c r="M300" s="64">
        <v>0.26</v>
      </c>
      <c r="N300" s="64">
        <v>0.47</v>
      </c>
      <c r="O300" s="8">
        <v>711</v>
      </c>
      <c r="P300" s="5">
        <v>0</v>
      </c>
      <c r="Q300" s="5">
        <v>100</v>
      </c>
      <c r="R300" s="6">
        <v>0</v>
      </c>
      <c r="S300" s="30">
        <v>0.42</v>
      </c>
      <c r="T300" s="10">
        <v>84.98</v>
      </c>
      <c r="U300" s="10">
        <v>100</v>
      </c>
      <c r="V300" s="10">
        <v>0</v>
      </c>
      <c r="W300" s="10">
        <v>87.3</v>
      </c>
      <c r="X300" s="10">
        <v>100</v>
      </c>
      <c r="Y300" s="11">
        <v>95.2</v>
      </c>
      <c r="Z300" s="35">
        <v>100</v>
      </c>
      <c r="AA300" s="12">
        <f>233/1203</f>
        <v>0.19368246051537799</v>
      </c>
      <c r="AB300" s="4"/>
      <c r="AC300" s="30">
        <v>7.8</v>
      </c>
      <c r="AD300" s="4"/>
      <c r="AE300" s="4">
        <v>0</v>
      </c>
      <c r="AF300" s="41">
        <v>39.369999999999997</v>
      </c>
      <c r="AG300" s="41">
        <v>100</v>
      </c>
      <c r="AH300" s="64">
        <v>0.98</v>
      </c>
      <c r="AI300" s="64">
        <v>0.23</v>
      </c>
    </row>
    <row r="301" spans="1:35" ht="15.75" customHeight="1">
      <c r="A301" s="4">
        <v>298</v>
      </c>
      <c r="B301" s="4">
        <v>1802113</v>
      </c>
      <c r="C301" s="4" t="s">
        <v>374</v>
      </c>
      <c r="D301" s="4">
        <v>1802113001</v>
      </c>
      <c r="E301" s="4">
        <v>1806282002</v>
      </c>
      <c r="F301" s="4" t="s">
        <v>376</v>
      </c>
      <c r="G301" s="5">
        <v>70</v>
      </c>
      <c r="H301" s="30">
        <v>33.159999999999997</v>
      </c>
      <c r="I301" s="30">
        <v>100</v>
      </c>
      <c r="J301" s="30">
        <v>100</v>
      </c>
      <c r="K301" s="30">
        <v>100</v>
      </c>
      <c r="L301" s="30">
        <v>100</v>
      </c>
      <c r="M301" s="64">
        <v>0.24</v>
      </c>
      <c r="N301" s="64">
        <v>0.41</v>
      </c>
      <c r="O301" s="8">
        <v>368</v>
      </c>
      <c r="P301" s="5">
        <v>0</v>
      </c>
      <c r="Q301" s="5">
        <v>100</v>
      </c>
      <c r="R301" s="6">
        <v>0</v>
      </c>
      <c r="S301" s="30">
        <v>1.02</v>
      </c>
      <c r="T301" s="10">
        <v>81.819999999999993</v>
      </c>
      <c r="U301" s="10">
        <v>100</v>
      </c>
      <c r="V301" s="10">
        <v>0</v>
      </c>
      <c r="W301" s="10">
        <v>96.8</v>
      </c>
      <c r="X301" s="10">
        <v>100</v>
      </c>
      <c r="Y301" s="11">
        <v>94.1</v>
      </c>
      <c r="Z301" s="35">
        <v>100</v>
      </c>
      <c r="AA301" s="12">
        <f>203/632</f>
        <v>0.32120253164557</v>
      </c>
      <c r="AB301" s="4"/>
      <c r="AC301" s="30">
        <v>7.7</v>
      </c>
      <c r="AD301" s="4"/>
      <c r="AE301" s="4">
        <v>0</v>
      </c>
      <c r="AF301" s="41">
        <v>43.87</v>
      </c>
      <c r="AG301" s="41">
        <v>100</v>
      </c>
      <c r="AH301" s="64">
        <v>0.98</v>
      </c>
      <c r="AI301" s="64">
        <v>0.21</v>
      </c>
    </row>
    <row r="302" spans="1:35" ht="15.75" customHeight="1">
      <c r="A302" s="4">
        <v>299</v>
      </c>
      <c r="B302" s="4">
        <v>1802113</v>
      </c>
      <c r="C302" s="4" t="s">
        <v>374</v>
      </c>
      <c r="D302" s="4">
        <v>1802113003</v>
      </c>
      <c r="E302" s="4">
        <v>1806282003</v>
      </c>
      <c r="F302" s="4" t="s">
        <v>377</v>
      </c>
      <c r="G302" s="5">
        <v>70</v>
      </c>
      <c r="H302" s="30">
        <v>29.94</v>
      </c>
      <c r="I302" s="30">
        <v>100</v>
      </c>
      <c r="J302" s="30">
        <v>100</v>
      </c>
      <c r="K302" s="30">
        <v>100</v>
      </c>
      <c r="L302" s="30">
        <v>100</v>
      </c>
      <c r="M302" s="64">
        <v>0.23</v>
      </c>
      <c r="N302" s="64">
        <v>0.49</v>
      </c>
      <c r="O302" s="8">
        <v>301</v>
      </c>
      <c r="P302" s="5">
        <v>0</v>
      </c>
      <c r="Q302" s="5">
        <v>100</v>
      </c>
      <c r="R302" s="6">
        <v>0</v>
      </c>
      <c r="S302" s="30">
        <v>0.6</v>
      </c>
      <c r="T302" s="10">
        <v>81.3</v>
      </c>
      <c r="U302" s="10">
        <v>100</v>
      </c>
      <c r="V302" s="10">
        <v>0</v>
      </c>
      <c r="W302" s="10">
        <v>90.8</v>
      </c>
      <c r="X302" s="10">
        <v>100</v>
      </c>
      <c r="Y302" s="11">
        <v>96.3</v>
      </c>
      <c r="Z302" s="35">
        <v>100</v>
      </c>
      <c r="AA302" s="12">
        <f>183/465</f>
        <v>0.39354838709677398</v>
      </c>
      <c r="AB302" s="4"/>
      <c r="AC302" s="30">
        <v>13.5</v>
      </c>
      <c r="AD302" s="4"/>
      <c r="AE302" s="4">
        <v>0</v>
      </c>
      <c r="AF302" s="41">
        <v>41.62</v>
      </c>
      <c r="AG302" s="41">
        <v>100</v>
      </c>
      <c r="AH302" s="64">
        <v>0.98</v>
      </c>
      <c r="AI302" s="64">
        <v>0.26</v>
      </c>
    </row>
    <row r="303" spans="1:35" ht="15.75" customHeight="1">
      <c r="A303" s="4">
        <v>300</v>
      </c>
      <c r="B303" s="4">
        <v>1802113</v>
      </c>
      <c r="C303" s="4" t="s">
        <v>374</v>
      </c>
      <c r="D303" s="4">
        <v>1802113004</v>
      </c>
      <c r="E303" s="4">
        <v>1806282004</v>
      </c>
      <c r="F303" s="4" t="s">
        <v>378</v>
      </c>
      <c r="G303" s="5">
        <v>75</v>
      </c>
      <c r="H303" s="30">
        <v>24.82</v>
      </c>
      <c r="I303" s="30">
        <v>100</v>
      </c>
      <c r="J303" s="30">
        <v>100</v>
      </c>
      <c r="K303" s="30">
        <v>100</v>
      </c>
      <c r="L303" s="30">
        <v>100</v>
      </c>
      <c r="M303" s="64">
        <v>0.21</v>
      </c>
      <c r="N303" s="64">
        <v>0.45</v>
      </c>
      <c r="O303" s="8">
        <v>218</v>
      </c>
      <c r="P303" s="5">
        <v>0</v>
      </c>
      <c r="Q303" s="5">
        <v>100</v>
      </c>
      <c r="R303" s="6">
        <v>0</v>
      </c>
      <c r="S303" s="34">
        <v>1.42</v>
      </c>
      <c r="T303" s="10">
        <v>84.27</v>
      </c>
      <c r="U303" s="10">
        <v>100</v>
      </c>
      <c r="V303" s="10">
        <v>0</v>
      </c>
      <c r="W303" s="10">
        <v>87.2</v>
      </c>
      <c r="X303" s="10">
        <v>100</v>
      </c>
      <c r="Y303" s="11">
        <v>100</v>
      </c>
      <c r="Z303" s="35">
        <v>100</v>
      </c>
      <c r="AA303" s="12">
        <f>151/380</f>
        <v>0.39736842105263198</v>
      </c>
      <c r="AB303" s="4"/>
      <c r="AC303" s="30">
        <v>17.899999999999999</v>
      </c>
      <c r="AD303" s="4"/>
      <c r="AE303" s="4">
        <v>0</v>
      </c>
      <c r="AF303" s="41">
        <v>47.62</v>
      </c>
      <c r="AG303" s="41">
        <v>100</v>
      </c>
      <c r="AH303" s="64">
        <v>0.98</v>
      </c>
      <c r="AI303" s="64">
        <v>0.27</v>
      </c>
    </row>
    <row r="304" spans="1:35" ht="15.75" customHeight="1">
      <c r="A304" s="4">
        <v>301</v>
      </c>
      <c r="B304" s="4">
        <v>1802113</v>
      </c>
      <c r="C304" s="4" t="s">
        <v>374</v>
      </c>
      <c r="D304" s="4">
        <v>1802113005</v>
      </c>
      <c r="E304" s="4">
        <v>1806282005</v>
      </c>
      <c r="F304" s="4" t="s">
        <v>379</v>
      </c>
      <c r="G304" s="5">
        <v>80</v>
      </c>
      <c r="H304" s="30">
        <v>29.22</v>
      </c>
      <c r="I304" s="30">
        <v>100</v>
      </c>
      <c r="J304" s="30">
        <v>100</v>
      </c>
      <c r="K304" s="30">
        <v>100</v>
      </c>
      <c r="L304" s="30">
        <v>100</v>
      </c>
      <c r="M304" s="64">
        <v>0.28000000000000003</v>
      </c>
      <c r="N304" s="64">
        <v>0.48</v>
      </c>
      <c r="O304" s="8">
        <v>290</v>
      </c>
      <c r="P304" s="5">
        <v>0</v>
      </c>
      <c r="Q304" s="5">
        <v>100</v>
      </c>
      <c r="R304" s="6">
        <v>0</v>
      </c>
      <c r="S304" s="30">
        <v>0.65</v>
      </c>
      <c r="T304" s="10">
        <v>84.3</v>
      </c>
      <c r="U304" s="10">
        <v>100</v>
      </c>
      <c r="V304" s="10">
        <v>0</v>
      </c>
      <c r="W304" s="10">
        <v>98.7</v>
      </c>
      <c r="X304" s="10">
        <v>100</v>
      </c>
      <c r="Y304" s="11">
        <v>98.2</v>
      </c>
      <c r="Z304" s="35">
        <v>100</v>
      </c>
      <c r="AA304" s="12">
        <f>224/516</f>
        <v>0.434108527131783</v>
      </c>
      <c r="AB304" s="4"/>
      <c r="AC304" s="30">
        <v>10.199999999999999</v>
      </c>
      <c r="AD304" s="4"/>
      <c r="AE304" s="4">
        <v>0</v>
      </c>
      <c r="AF304" s="41">
        <v>45.17</v>
      </c>
      <c r="AG304" s="41">
        <v>100</v>
      </c>
      <c r="AH304" s="64">
        <v>0.98</v>
      </c>
      <c r="AI304" s="64">
        <v>0.23</v>
      </c>
    </row>
    <row r="305" spans="1:35" ht="15.75" customHeight="1">
      <c r="A305" s="4">
        <v>302</v>
      </c>
      <c r="B305" s="4">
        <v>1802113</v>
      </c>
      <c r="C305" s="4" t="s">
        <v>374</v>
      </c>
      <c r="D305" s="4">
        <v>1802113006</v>
      </c>
      <c r="E305" s="4">
        <v>1806282006</v>
      </c>
      <c r="F305" s="4" t="s">
        <v>380</v>
      </c>
      <c r="G305" s="5">
        <v>70</v>
      </c>
      <c r="H305" s="30">
        <v>30.77</v>
      </c>
      <c r="I305" s="30">
        <v>100</v>
      </c>
      <c r="J305" s="30">
        <v>100</v>
      </c>
      <c r="K305" s="30">
        <v>100</v>
      </c>
      <c r="L305" s="30">
        <v>100</v>
      </c>
      <c r="M305" s="64">
        <v>0.23</v>
      </c>
      <c r="N305" s="64">
        <v>0.49</v>
      </c>
      <c r="O305" s="8">
        <v>195</v>
      </c>
      <c r="P305" s="5">
        <v>0</v>
      </c>
      <c r="Q305" s="5">
        <v>100</v>
      </c>
      <c r="R305" s="6">
        <v>0</v>
      </c>
      <c r="S305" s="30">
        <v>0.77</v>
      </c>
      <c r="T305" s="10">
        <v>82.05</v>
      </c>
      <c r="U305" s="10">
        <v>100</v>
      </c>
      <c r="V305" s="10">
        <v>0</v>
      </c>
      <c r="W305" s="10">
        <v>90.6</v>
      </c>
      <c r="X305" s="10">
        <v>100</v>
      </c>
      <c r="Y305" s="11">
        <v>93.4</v>
      </c>
      <c r="Z305" s="35">
        <v>100</v>
      </c>
      <c r="AA305" s="12">
        <f>155/320</f>
        <v>0.484375</v>
      </c>
      <c r="AB305" s="4"/>
      <c r="AC305" s="30">
        <v>16.8</v>
      </c>
      <c r="AD305" s="4"/>
      <c r="AE305" s="4">
        <v>0</v>
      </c>
      <c r="AF305" s="41">
        <v>54.67</v>
      </c>
      <c r="AG305" s="41">
        <v>100</v>
      </c>
      <c r="AH305" s="64">
        <v>0.98</v>
      </c>
      <c r="AI305" s="64">
        <v>0.28999999999999998</v>
      </c>
    </row>
    <row r="306" spans="1:35" ht="15.75" customHeight="1">
      <c r="G306" s="29">
        <f>SUM(G4:G305)/302</f>
        <v>65.887781456953647</v>
      </c>
      <c r="H306" s="29">
        <f t="shared" ref="H306:AI306" si="0">SUM(H4:H305)/302</f>
        <v>79.235331125827813</v>
      </c>
      <c r="I306" s="29">
        <f t="shared" si="0"/>
        <v>99.30463576158941</v>
      </c>
      <c r="J306" s="29">
        <f t="shared" si="0"/>
        <v>99.099337748344368</v>
      </c>
      <c r="K306" s="29">
        <f t="shared" si="0"/>
        <v>95.837417218543052</v>
      </c>
      <c r="L306" s="29">
        <f t="shared" si="0"/>
        <v>95.837417218543052</v>
      </c>
      <c r="M306" s="29">
        <f t="shared" si="0"/>
        <v>0.24043046357615899</v>
      </c>
      <c r="N306" s="4"/>
      <c r="O306" s="46">
        <f>SUM(O4:O305)</f>
        <v>103693</v>
      </c>
      <c r="P306" s="29">
        <f t="shared" si="0"/>
        <v>34.774834437086092</v>
      </c>
      <c r="Q306" s="29">
        <f t="shared" si="0"/>
        <v>81.771357615894033</v>
      </c>
      <c r="R306" s="29">
        <f t="shared" si="0"/>
        <v>2.1824503311258279</v>
      </c>
      <c r="S306" s="29">
        <f t="shared" si="0"/>
        <v>0.61947019867549669</v>
      </c>
      <c r="T306" s="29">
        <f t="shared" si="0"/>
        <v>80.047317880794708</v>
      </c>
      <c r="U306" s="29">
        <f t="shared" si="0"/>
        <v>99.569536423841058</v>
      </c>
      <c r="V306" s="29">
        <f t="shared" si="0"/>
        <v>0</v>
      </c>
      <c r="W306" s="29">
        <f t="shared" si="0"/>
        <v>87.178377483443711</v>
      </c>
      <c r="X306" s="29">
        <f t="shared" si="0"/>
        <v>26.776986754966885</v>
      </c>
      <c r="Y306" s="29">
        <f t="shared" si="0"/>
        <v>93.076324503311298</v>
      </c>
      <c r="Z306" s="29">
        <f t="shared" si="0"/>
        <v>90.3553973509934</v>
      </c>
      <c r="AA306" s="40">
        <f t="shared" si="0"/>
        <v>0.29682048131048938</v>
      </c>
      <c r="AB306" s="29">
        <f t="shared" si="0"/>
        <v>0</v>
      </c>
      <c r="AC306" s="29">
        <f t="shared" si="0"/>
        <v>60.243576158940392</v>
      </c>
      <c r="AD306" s="29">
        <f t="shared" si="0"/>
        <v>0</v>
      </c>
      <c r="AE306" s="47">
        <f>SUM(AE4:AE305)</f>
        <v>150</v>
      </c>
      <c r="AF306" s="29">
        <f t="shared" si="0"/>
        <v>66.776953642384115</v>
      </c>
      <c r="AG306" s="29">
        <f t="shared" si="0"/>
        <v>89.448874172185427</v>
      </c>
      <c r="AH306" s="29">
        <f t="shared" si="0"/>
        <v>0.99407284768211934</v>
      </c>
      <c r="AI306" s="29">
        <f t="shared" si="0"/>
        <v>0.22427152317880786</v>
      </c>
    </row>
    <row r="307" spans="1:35" ht="15.75" customHeight="1">
      <c r="G307" s="24"/>
      <c r="H307" s="24"/>
      <c r="I307" s="24"/>
      <c r="J307" s="24"/>
      <c r="K307" s="24"/>
      <c r="L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  <c r="AA307" s="24"/>
      <c r="AC307" s="24"/>
      <c r="AF307" s="24"/>
      <c r="AG307" s="24"/>
    </row>
    <row r="308" spans="1:35" ht="15.75" customHeight="1">
      <c r="G308" s="24"/>
      <c r="H308" s="24"/>
      <c r="I308" s="24"/>
      <c r="J308" s="24"/>
      <c r="K308" s="24"/>
      <c r="L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  <c r="AA308" s="24"/>
      <c r="AC308" s="24"/>
      <c r="AF308" s="24"/>
      <c r="AG308" s="24"/>
    </row>
    <row r="309" spans="1:35" ht="15.75" customHeight="1">
      <c r="G309" s="24"/>
      <c r="H309" s="24"/>
      <c r="I309" s="24"/>
      <c r="J309" s="24"/>
      <c r="K309" s="24"/>
      <c r="L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6"/>
      <c r="Z309" s="24"/>
      <c r="AA309" s="24"/>
      <c r="AC309" s="24"/>
      <c r="AF309" s="24"/>
      <c r="AG309" s="24"/>
    </row>
    <row r="310" spans="1:35" ht="15.75" customHeight="1">
      <c r="G310" s="24"/>
      <c r="H310" s="24"/>
      <c r="I310" s="24"/>
      <c r="J310" s="24"/>
      <c r="K310" s="24"/>
      <c r="L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6"/>
      <c r="Z310" s="24"/>
      <c r="AA310" s="24"/>
      <c r="AC310" s="24"/>
      <c r="AF310" s="24"/>
      <c r="AG310" s="24"/>
    </row>
    <row r="311" spans="1:35" ht="15.75" customHeight="1">
      <c r="G311" s="24"/>
      <c r="H311" s="24"/>
      <c r="I311" s="24"/>
      <c r="J311" s="24"/>
      <c r="K311" s="24"/>
      <c r="L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6"/>
      <c r="Z311" s="24"/>
      <c r="AA311" s="24"/>
      <c r="AC311" s="24"/>
      <c r="AF311" s="24"/>
      <c r="AG311" s="24"/>
    </row>
    <row r="312" spans="1:35" ht="15.75" customHeight="1">
      <c r="G312" s="24"/>
      <c r="H312" s="24"/>
      <c r="I312" s="24"/>
      <c r="J312" s="24"/>
      <c r="K312" s="24"/>
      <c r="L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6"/>
      <c r="Z312" s="24"/>
      <c r="AA312" s="24"/>
      <c r="AC312" s="24"/>
      <c r="AF312" s="24"/>
      <c r="AG312" s="24"/>
    </row>
    <row r="313" spans="1:35" ht="15.75" customHeight="1">
      <c r="G313" s="24"/>
      <c r="H313" s="24"/>
      <c r="I313" s="24"/>
      <c r="J313" s="24"/>
      <c r="K313" s="24"/>
      <c r="L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6"/>
      <c r="Z313" s="24"/>
      <c r="AA313" s="24"/>
      <c r="AC313" s="24"/>
      <c r="AF313" s="24"/>
      <c r="AG313" s="24"/>
    </row>
    <row r="314" spans="1:35" ht="15.75" customHeight="1">
      <c r="G314" s="24"/>
      <c r="H314" s="24"/>
      <c r="I314" s="24"/>
      <c r="J314" s="24"/>
      <c r="K314" s="24"/>
      <c r="L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6"/>
      <c r="Z314" s="24"/>
      <c r="AA314" s="24"/>
      <c r="AC314" s="24"/>
      <c r="AF314" s="24"/>
      <c r="AG314" s="24"/>
    </row>
    <row r="315" spans="1:35" ht="15.75" customHeight="1">
      <c r="G315" s="24"/>
      <c r="H315" s="24"/>
      <c r="I315" s="24"/>
      <c r="J315" s="24"/>
      <c r="K315" s="24"/>
      <c r="L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6"/>
      <c r="Z315" s="24"/>
      <c r="AA315" s="24"/>
      <c r="AC315" s="24"/>
      <c r="AF315" s="24"/>
      <c r="AG315" s="24"/>
    </row>
    <row r="316" spans="1:35" ht="15.75" customHeight="1">
      <c r="G316" s="24"/>
      <c r="H316" s="24"/>
      <c r="I316" s="24"/>
      <c r="J316" s="24"/>
      <c r="K316" s="24"/>
      <c r="L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6"/>
      <c r="Z316" s="24"/>
      <c r="AA316" s="24"/>
      <c r="AC316" s="24"/>
      <c r="AF316" s="24"/>
      <c r="AG316" s="24"/>
    </row>
    <row r="317" spans="1:35" ht="15.75" customHeight="1">
      <c r="G317" s="24"/>
      <c r="H317" s="24"/>
      <c r="I317" s="24"/>
      <c r="J317" s="24"/>
      <c r="K317" s="24"/>
      <c r="L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6"/>
      <c r="Z317" s="24"/>
      <c r="AA317" s="24"/>
      <c r="AC317" s="24"/>
      <c r="AF317" s="24"/>
      <c r="AG317" s="24"/>
    </row>
    <row r="318" spans="1:35" ht="15.75" customHeight="1">
      <c r="G318" s="24"/>
      <c r="H318" s="24"/>
      <c r="I318" s="24"/>
      <c r="J318" s="24"/>
      <c r="K318" s="24"/>
      <c r="L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6"/>
      <c r="Z318" s="24"/>
      <c r="AA318" s="24"/>
      <c r="AC318" s="24"/>
      <c r="AF318" s="24"/>
      <c r="AG318" s="24"/>
    </row>
    <row r="319" spans="1:35" ht="15.75" customHeight="1">
      <c r="G319" s="24"/>
      <c r="H319" s="24"/>
      <c r="I319" s="24"/>
      <c r="J319" s="24"/>
      <c r="K319" s="24"/>
      <c r="L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6"/>
      <c r="Z319" s="24"/>
      <c r="AA319" s="24"/>
      <c r="AC319" s="24"/>
      <c r="AF319" s="24"/>
      <c r="AG319" s="24"/>
    </row>
    <row r="320" spans="1:35" ht="15.75" customHeight="1">
      <c r="G320" s="24"/>
      <c r="H320" s="24"/>
      <c r="I320" s="24"/>
      <c r="J320" s="24"/>
      <c r="K320" s="24"/>
      <c r="L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6"/>
      <c r="Z320" s="24"/>
      <c r="AA320" s="24"/>
      <c r="AC320" s="24"/>
      <c r="AF320" s="24"/>
      <c r="AG320" s="24"/>
    </row>
    <row r="321" spans="7:33" ht="15.75" customHeight="1">
      <c r="G321" s="24"/>
      <c r="H321" s="24"/>
      <c r="I321" s="24"/>
      <c r="J321" s="24"/>
      <c r="K321" s="24"/>
      <c r="L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6"/>
      <c r="Z321" s="24"/>
      <c r="AA321" s="24"/>
      <c r="AC321" s="24"/>
      <c r="AF321" s="24"/>
      <c r="AG321" s="24"/>
    </row>
    <row r="322" spans="7:33" ht="15.75" customHeight="1">
      <c r="G322" s="24"/>
      <c r="H322" s="24"/>
      <c r="I322" s="24"/>
      <c r="J322" s="24"/>
      <c r="K322" s="24"/>
      <c r="L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6"/>
      <c r="Z322" s="24"/>
      <c r="AA322" s="24"/>
      <c r="AC322" s="24"/>
      <c r="AF322" s="24"/>
      <c r="AG322" s="24"/>
    </row>
    <row r="323" spans="7:33" ht="15.75" customHeight="1">
      <c r="G323" s="24"/>
      <c r="H323" s="24"/>
      <c r="I323" s="24"/>
      <c r="J323" s="24"/>
      <c r="K323" s="24"/>
      <c r="L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6"/>
      <c r="Z323" s="24"/>
      <c r="AA323" s="24"/>
      <c r="AC323" s="24"/>
      <c r="AF323" s="24"/>
      <c r="AG323" s="24"/>
    </row>
    <row r="324" spans="7:33" ht="15.75" customHeight="1">
      <c r="G324" s="24"/>
      <c r="H324" s="24"/>
      <c r="I324" s="24"/>
      <c r="J324" s="24"/>
      <c r="K324" s="24"/>
      <c r="L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6"/>
      <c r="Z324" s="24"/>
      <c r="AA324" s="24"/>
      <c r="AC324" s="24"/>
      <c r="AF324" s="24"/>
      <c r="AG324" s="24"/>
    </row>
    <row r="325" spans="7:33" ht="15.75" customHeight="1">
      <c r="G325" s="24"/>
      <c r="H325" s="24"/>
      <c r="I325" s="24"/>
      <c r="J325" s="24"/>
      <c r="K325" s="24"/>
      <c r="L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6"/>
      <c r="Z325" s="24"/>
      <c r="AA325" s="24"/>
      <c r="AC325" s="24"/>
      <c r="AF325" s="24"/>
      <c r="AG325" s="24"/>
    </row>
    <row r="326" spans="7:33" ht="15.75" customHeight="1">
      <c r="G326" s="24"/>
      <c r="H326" s="24"/>
      <c r="I326" s="24"/>
      <c r="J326" s="24"/>
      <c r="K326" s="24"/>
      <c r="L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6"/>
      <c r="Z326" s="24"/>
      <c r="AA326" s="24"/>
      <c r="AC326" s="24"/>
      <c r="AF326" s="24"/>
      <c r="AG326" s="24"/>
    </row>
    <row r="327" spans="7:33" ht="15.75" customHeight="1">
      <c r="G327" s="24"/>
      <c r="H327" s="24"/>
      <c r="I327" s="24"/>
      <c r="J327" s="24"/>
      <c r="K327" s="24"/>
      <c r="L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6"/>
      <c r="Z327" s="24"/>
      <c r="AA327" s="24"/>
      <c r="AC327" s="24"/>
      <c r="AF327" s="24"/>
      <c r="AG327" s="24"/>
    </row>
    <row r="328" spans="7:33" ht="15.75" customHeight="1">
      <c r="G328" s="24"/>
      <c r="H328" s="24"/>
      <c r="I328" s="24"/>
      <c r="J328" s="24"/>
      <c r="K328" s="24"/>
      <c r="L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6"/>
      <c r="Z328" s="24"/>
      <c r="AA328" s="24"/>
      <c r="AC328" s="24"/>
      <c r="AF328" s="24"/>
      <c r="AG328" s="24"/>
    </row>
    <row r="329" spans="7:33" ht="15.75" customHeight="1">
      <c r="G329" s="24"/>
      <c r="H329" s="24"/>
      <c r="I329" s="24"/>
      <c r="J329" s="24"/>
      <c r="K329" s="24"/>
      <c r="L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6"/>
      <c r="Z329" s="24"/>
      <c r="AA329" s="24"/>
      <c r="AC329" s="24"/>
      <c r="AF329" s="24"/>
      <c r="AG329" s="24"/>
    </row>
    <row r="330" spans="7:33" ht="15.75" customHeight="1">
      <c r="G330" s="24"/>
      <c r="H330" s="24"/>
      <c r="I330" s="24"/>
      <c r="J330" s="24"/>
      <c r="K330" s="24"/>
      <c r="L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6"/>
      <c r="Z330" s="24"/>
      <c r="AA330" s="24"/>
      <c r="AC330" s="24"/>
      <c r="AF330" s="24"/>
      <c r="AG330" s="24"/>
    </row>
    <row r="331" spans="7:33" ht="15.75" customHeight="1">
      <c r="G331" s="24"/>
      <c r="H331" s="24"/>
      <c r="I331" s="24"/>
      <c r="J331" s="24"/>
      <c r="K331" s="24"/>
      <c r="L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6"/>
      <c r="Z331" s="24"/>
      <c r="AA331" s="24"/>
      <c r="AC331" s="24"/>
      <c r="AF331" s="24"/>
      <c r="AG331" s="24"/>
    </row>
    <row r="332" spans="7:33" ht="15.75" customHeight="1">
      <c r="G332" s="24"/>
      <c r="H332" s="24"/>
      <c r="I332" s="24"/>
      <c r="J332" s="24"/>
      <c r="K332" s="24"/>
      <c r="L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6"/>
      <c r="Z332" s="24"/>
      <c r="AA332" s="24"/>
      <c r="AC332" s="24"/>
      <c r="AF332" s="24"/>
      <c r="AG332" s="24"/>
    </row>
    <row r="333" spans="7:33" ht="15.75" customHeight="1">
      <c r="G333" s="24"/>
      <c r="H333" s="24"/>
      <c r="I333" s="24"/>
      <c r="J333" s="24"/>
      <c r="K333" s="24"/>
      <c r="L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6"/>
      <c r="Z333" s="24"/>
      <c r="AA333" s="24"/>
      <c r="AC333" s="24"/>
      <c r="AF333" s="24"/>
      <c r="AG333" s="24"/>
    </row>
    <row r="334" spans="7:33" ht="15.75" customHeight="1">
      <c r="G334" s="24"/>
      <c r="H334" s="24"/>
      <c r="I334" s="24"/>
      <c r="J334" s="24"/>
      <c r="K334" s="24"/>
      <c r="L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6"/>
      <c r="Z334" s="24"/>
      <c r="AA334" s="24"/>
      <c r="AC334" s="24"/>
      <c r="AF334" s="24"/>
      <c r="AG334" s="24"/>
    </row>
    <row r="335" spans="7:33" ht="15.75" customHeight="1">
      <c r="G335" s="24"/>
      <c r="H335" s="24"/>
      <c r="I335" s="24"/>
      <c r="J335" s="24"/>
      <c r="K335" s="24"/>
      <c r="L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6"/>
      <c r="Z335" s="24"/>
      <c r="AA335" s="24"/>
      <c r="AC335" s="24"/>
      <c r="AF335" s="24"/>
      <c r="AG335" s="24"/>
    </row>
    <row r="336" spans="7:33" ht="15.75" customHeight="1">
      <c r="G336" s="24"/>
      <c r="H336" s="24"/>
      <c r="I336" s="24"/>
      <c r="J336" s="24"/>
      <c r="K336" s="24"/>
      <c r="L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6"/>
      <c r="Z336" s="24"/>
      <c r="AA336" s="24"/>
      <c r="AC336" s="24"/>
      <c r="AF336" s="24"/>
      <c r="AG336" s="24"/>
    </row>
    <row r="337" spans="7:33" ht="15.75" customHeight="1">
      <c r="G337" s="24"/>
      <c r="H337" s="24"/>
      <c r="I337" s="24"/>
      <c r="J337" s="24"/>
      <c r="K337" s="24"/>
      <c r="L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6"/>
      <c r="Z337" s="24"/>
      <c r="AA337" s="24"/>
      <c r="AC337" s="24"/>
      <c r="AF337" s="24"/>
      <c r="AG337" s="24"/>
    </row>
    <row r="338" spans="7:33" ht="15.75" customHeight="1">
      <c r="G338" s="24"/>
      <c r="H338" s="24"/>
      <c r="I338" s="24"/>
      <c r="J338" s="24"/>
      <c r="K338" s="24"/>
      <c r="L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6"/>
      <c r="Z338" s="24"/>
      <c r="AA338" s="24"/>
      <c r="AC338" s="24"/>
      <c r="AF338" s="24"/>
      <c r="AG338" s="24"/>
    </row>
    <row r="339" spans="7:33" ht="15.75" customHeight="1">
      <c r="G339" s="24"/>
      <c r="H339" s="24"/>
      <c r="I339" s="24"/>
      <c r="J339" s="24"/>
      <c r="K339" s="24"/>
      <c r="L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6"/>
      <c r="Z339" s="24"/>
      <c r="AA339" s="24"/>
      <c r="AC339" s="24"/>
      <c r="AF339" s="24"/>
      <c r="AG339" s="24"/>
    </row>
    <row r="340" spans="7:33" ht="15.75" customHeight="1">
      <c r="G340" s="24"/>
      <c r="H340" s="24"/>
      <c r="I340" s="24"/>
      <c r="J340" s="24"/>
      <c r="K340" s="24"/>
      <c r="L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6"/>
      <c r="Z340" s="24"/>
      <c r="AA340" s="24"/>
      <c r="AC340" s="24"/>
      <c r="AF340" s="24"/>
      <c r="AG340" s="24"/>
    </row>
    <row r="341" spans="7:33" ht="15.75" customHeight="1">
      <c r="G341" s="24"/>
      <c r="H341" s="24"/>
      <c r="I341" s="24"/>
      <c r="J341" s="24"/>
      <c r="K341" s="24"/>
      <c r="L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6"/>
      <c r="Z341" s="24"/>
      <c r="AA341" s="24"/>
      <c r="AC341" s="24"/>
      <c r="AF341" s="24"/>
      <c r="AG341" s="24"/>
    </row>
    <row r="342" spans="7:33" ht="15.75" customHeight="1">
      <c r="G342" s="24"/>
      <c r="H342" s="24"/>
      <c r="I342" s="24"/>
      <c r="J342" s="24"/>
      <c r="K342" s="24"/>
      <c r="L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6"/>
      <c r="Z342" s="24"/>
      <c r="AA342" s="24"/>
      <c r="AC342" s="24"/>
      <c r="AF342" s="24"/>
      <c r="AG342" s="24"/>
    </row>
    <row r="343" spans="7:33" ht="15.75" customHeight="1">
      <c r="G343" s="24"/>
      <c r="H343" s="24"/>
      <c r="I343" s="24"/>
      <c r="J343" s="24"/>
      <c r="K343" s="24"/>
      <c r="L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6"/>
      <c r="Z343" s="24"/>
      <c r="AA343" s="24"/>
      <c r="AC343" s="24"/>
      <c r="AF343" s="24"/>
      <c r="AG343" s="24"/>
    </row>
    <row r="344" spans="7:33" ht="15.75" customHeight="1">
      <c r="G344" s="24"/>
      <c r="H344" s="24"/>
      <c r="I344" s="24"/>
      <c r="J344" s="24"/>
      <c r="K344" s="24"/>
      <c r="L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6"/>
      <c r="Z344" s="24"/>
      <c r="AA344" s="24"/>
      <c r="AC344" s="24"/>
      <c r="AF344" s="24"/>
      <c r="AG344" s="24"/>
    </row>
    <row r="345" spans="7:33" ht="15.75" customHeight="1">
      <c r="G345" s="24"/>
      <c r="H345" s="24"/>
      <c r="I345" s="24"/>
      <c r="J345" s="24"/>
      <c r="K345" s="24"/>
      <c r="L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6"/>
      <c r="Z345" s="24"/>
      <c r="AA345" s="24"/>
      <c r="AC345" s="24"/>
      <c r="AF345" s="24"/>
      <c r="AG345" s="24"/>
    </row>
    <row r="346" spans="7:33" ht="15.75" customHeight="1">
      <c r="G346" s="24"/>
      <c r="H346" s="24"/>
      <c r="I346" s="24"/>
      <c r="J346" s="24"/>
      <c r="K346" s="24"/>
      <c r="L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6"/>
      <c r="Z346" s="24"/>
      <c r="AA346" s="24"/>
      <c r="AC346" s="24"/>
      <c r="AF346" s="24"/>
      <c r="AG346" s="24"/>
    </row>
    <row r="347" spans="7:33" ht="15.75" customHeight="1">
      <c r="G347" s="24"/>
      <c r="H347" s="24"/>
      <c r="I347" s="24"/>
      <c r="J347" s="24"/>
      <c r="K347" s="24"/>
      <c r="L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6"/>
      <c r="Z347" s="24"/>
      <c r="AA347" s="24"/>
      <c r="AC347" s="24"/>
      <c r="AF347" s="24"/>
      <c r="AG347" s="24"/>
    </row>
    <row r="348" spans="7:33" ht="15.75" customHeight="1">
      <c r="G348" s="24"/>
      <c r="H348" s="24"/>
      <c r="I348" s="24"/>
      <c r="J348" s="24"/>
      <c r="K348" s="24"/>
      <c r="L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6"/>
      <c r="Z348" s="24"/>
      <c r="AA348" s="24"/>
      <c r="AC348" s="24"/>
      <c r="AF348" s="24"/>
      <c r="AG348" s="24"/>
    </row>
    <row r="349" spans="7:33" ht="15.75" customHeight="1">
      <c r="G349" s="24"/>
      <c r="H349" s="24"/>
      <c r="I349" s="24"/>
      <c r="J349" s="24"/>
      <c r="K349" s="24"/>
      <c r="L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6"/>
      <c r="Z349" s="24"/>
      <c r="AA349" s="24"/>
      <c r="AC349" s="24"/>
      <c r="AF349" s="24"/>
      <c r="AG349" s="24"/>
    </row>
    <row r="350" spans="7:33" ht="15.75" customHeight="1">
      <c r="G350" s="24"/>
      <c r="H350" s="24"/>
      <c r="I350" s="24"/>
      <c r="J350" s="24"/>
      <c r="K350" s="24"/>
      <c r="L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6"/>
      <c r="Z350" s="24"/>
      <c r="AA350" s="24"/>
      <c r="AC350" s="24"/>
      <c r="AF350" s="24"/>
      <c r="AG350" s="24"/>
    </row>
    <row r="351" spans="7:33" ht="15.75" customHeight="1">
      <c r="G351" s="24"/>
      <c r="H351" s="24"/>
      <c r="I351" s="24"/>
      <c r="J351" s="24"/>
      <c r="K351" s="24"/>
      <c r="L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6"/>
      <c r="Z351" s="24"/>
      <c r="AA351" s="24"/>
      <c r="AC351" s="24"/>
      <c r="AF351" s="24"/>
      <c r="AG351" s="24"/>
    </row>
    <row r="352" spans="7:33" ht="15.75" customHeight="1">
      <c r="G352" s="24"/>
      <c r="H352" s="24"/>
      <c r="I352" s="24"/>
      <c r="J352" s="24"/>
      <c r="K352" s="24"/>
      <c r="L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6"/>
      <c r="Z352" s="24"/>
      <c r="AA352" s="24"/>
      <c r="AC352" s="24"/>
      <c r="AF352" s="24"/>
      <c r="AG352" s="24"/>
    </row>
    <row r="353" spans="7:33" ht="15.75" customHeight="1">
      <c r="G353" s="24"/>
      <c r="H353" s="24"/>
      <c r="I353" s="24"/>
      <c r="J353" s="24"/>
      <c r="K353" s="24"/>
      <c r="L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6"/>
      <c r="Z353" s="24"/>
      <c r="AA353" s="24"/>
      <c r="AC353" s="24"/>
      <c r="AF353" s="24"/>
      <c r="AG353" s="24"/>
    </row>
    <row r="354" spans="7:33" ht="15.75" customHeight="1">
      <c r="G354" s="24"/>
      <c r="H354" s="24"/>
      <c r="I354" s="24"/>
      <c r="J354" s="24"/>
      <c r="K354" s="24"/>
      <c r="L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6"/>
      <c r="Z354" s="24"/>
      <c r="AA354" s="24"/>
      <c r="AC354" s="24"/>
      <c r="AF354" s="24"/>
      <c r="AG354" s="24"/>
    </row>
    <row r="355" spans="7:33" ht="15.75" customHeight="1">
      <c r="G355" s="24"/>
      <c r="H355" s="24"/>
      <c r="I355" s="24"/>
      <c r="J355" s="24"/>
      <c r="K355" s="24"/>
      <c r="L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6"/>
      <c r="Z355" s="24"/>
      <c r="AA355" s="24"/>
      <c r="AC355" s="24"/>
      <c r="AF355" s="24"/>
      <c r="AG355" s="24"/>
    </row>
    <row r="356" spans="7:33" ht="15.75" customHeight="1">
      <c r="G356" s="24"/>
      <c r="H356" s="24"/>
      <c r="I356" s="24"/>
      <c r="J356" s="24"/>
      <c r="K356" s="24"/>
      <c r="L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6"/>
      <c r="Z356" s="24"/>
      <c r="AA356" s="24"/>
      <c r="AC356" s="24"/>
      <c r="AF356" s="24"/>
      <c r="AG356" s="24"/>
    </row>
    <row r="357" spans="7:33" ht="15.75" customHeight="1">
      <c r="G357" s="24"/>
      <c r="H357" s="24"/>
      <c r="I357" s="24"/>
      <c r="J357" s="24"/>
      <c r="K357" s="24"/>
      <c r="L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6"/>
      <c r="Z357" s="24"/>
      <c r="AA357" s="24"/>
      <c r="AC357" s="24"/>
      <c r="AF357" s="24"/>
      <c r="AG357" s="24"/>
    </row>
    <row r="358" spans="7:33" ht="15.75" customHeight="1">
      <c r="G358" s="24"/>
      <c r="H358" s="24"/>
      <c r="I358" s="24"/>
      <c r="J358" s="24"/>
      <c r="K358" s="24"/>
      <c r="L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6"/>
      <c r="Z358" s="24"/>
      <c r="AA358" s="24"/>
      <c r="AC358" s="24"/>
      <c r="AF358" s="24"/>
      <c r="AG358" s="24"/>
    </row>
    <row r="359" spans="7:33" ht="15.75" customHeight="1">
      <c r="G359" s="24"/>
      <c r="H359" s="24"/>
      <c r="I359" s="24"/>
      <c r="J359" s="24"/>
      <c r="K359" s="24"/>
      <c r="L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6"/>
      <c r="Z359" s="24"/>
      <c r="AA359" s="24"/>
      <c r="AC359" s="24"/>
      <c r="AF359" s="24"/>
      <c r="AG359" s="24"/>
    </row>
    <row r="360" spans="7:33" ht="15.75" customHeight="1">
      <c r="G360" s="24"/>
      <c r="H360" s="24"/>
      <c r="I360" s="24"/>
      <c r="J360" s="24"/>
      <c r="K360" s="24"/>
      <c r="L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6"/>
      <c r="Z360" s="24"/>
      <c r="AA360" s="24"/>
      <c r="AC360" s="24"/>
      <c r="AF360" s="24"/>
      <c r="AG360" s="24"/>
    </row>
    <row r="361" spans="7:33" ht="15.75" customHeight="1">
      <c r="G361" s="24"/>
      <c r="H361" s="24"/>
      <c r="I361" s="24"/>
      <c r="J361" s="24"/>
      <c r="K361" s="24"/>
      <c r="L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6"/>
      <c r="Z361" s="24"/>
      <c r="AA361" s="24"/>
      <c r="AC361" s="24"/>
      <c r="AF361" s="24"/>
      <c r="AG361" s="24"/>
    </row>
    <row r="362" spans="7:33" ht="15.75" customHeight="1">
      <c r="G362" s="24"/>
      <c r="H362" s="24"/>
      <c r="I362" s="24"/>
      <c r="J362" s="24"/>
      <c r="K362" s="24"/>
      <c r="L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6"/>
      <c r="Z362" s="24"/>
      <c r="AA362" s="24"/>
      <c r="AC362" s="24"/>
      <c r="AF362" s="24"/>
      <c r="AG362" s="24"/>
    </row>
    <row r="363" spans="7:33" ht="15.75" customHeight="1">
      <c r="G363" s="24"/>
      <c r="H363" s="24"/>
      <c r="I363" s="24"/>
      <c r="J363" s="24"/>
      <c r="K363" s="24"/>
      <c r="L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6"/>
      <c r="Z363" s="24"/>
      <c r="AA363" s="24"/>
      <c r="AC363" s="24"/>
      <c r="AF363" s="24"/>
      <c r="AG363" s="24"/>
    </row>
    <row r="364" spans="7:33" ht="15.75" customHeight="1">
      <c r="G364" s="24"/>
      <c r="H364" s="24"/>
      <c r="I364" s="24"/>
      <c r="J364" s="24"/>
      <c r="K364" s="24"/>
      <c r="L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6"/>
      <c r="Z364" s="24"/>
      <c r="AA364" s="24"/>
      <c r="AC364" s="24"/>
      <c r="AF364" s="24"/>
      <c r="AG364" s="24"/>
    </row>
    <row r="365" spans="7:33" ht="15.75" customHeight="1">
      <c r="G365" s="24"/>
      <c r="H365" s="24"/>
      <c r="I365" s="24"/>
      <c r="J365" s="24"/>
      <c r="K365" s="24"/>
      <c r="L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6"/>
      <c r="Z365" s="24"/>
      <c r="AA365" s="24"/>
      <c r="AC365" s="24"/>
      <c r="AF365" s="24"/>
      <c r="AG365" s="24"/>
    </row>
    <row r="366" spans="7:33" ht="15.75" customHeight="1">
      <c r="G366" s="24"/>
      <c r="H366" s="24"/>
      <c r="I366" s="24"/>
      <c r="J366" s="24"/>
      <c r="K366" s="24"/>
      <c r="L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6"/>
      <c r="Z366" s="24"/>
      <c r="AA366" s="24"/>
      <c r="AC366" s="24"/>
      <c r="AF366" s="24"/>
      <c r="AG366" s="24"/>
    </row>
    <row r="367" spans="7:33" ht="15.75" customHeight="1">
      <c r="G367" s="24"/>
      <c r="H367" s="24"/>
      <c r="I367" s="24"/>
      <c r="J367" s="24"/>
      <c r="K367" s="24"/>
      <c r="L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6"/>
      <c r="Z367" s="24"/>
      <c r="AA367" s="24"/>
      <c r="AC367" s="24"/>
      <c r="AF367" s="24"/>
      <c r="AG367" s="24"/>
    </row>
    <row r="368" spans="7:33" ht="15.75" customHeight="1">
      <c r="G368" s="24"/>
      <c r="H368" s="24"/>
      <c r="I368" s="24"/>
      <c r="J368" s="24"/>
      <c r="K368" s="24"/>
      <c r="L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6"/>
      <c r="Z368" s="24"/>
      <c r="AA368" s="24"/>
      <c r="AC368" s="24"/>
      <c r="AF368" s="24"/>
      <c r="AG368" s="24"/>
    </row>
    <row r="369" spans="7:33" ht="15.75" customHeight="1">
      <c r="G369" s="24"/>
      <c r="H369" s="24"/>
      <c r="I369" s="24"/>
      <c r="J369" s="24"/>
      <c r="K369" s="24"/>
      <c r="L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6"/>
      <c r="Z369" s="24"/>
      <c r="AA369" s="24"/>
      <c r="AC369" s="24"/>
      <c r="AF369" s="24"/>
      <c r="AG369" s="24"/>
    </row>
    <row r="370" spans="7:33" ht="15.75" customHeight="1">
      <c r="G370" s="24"/>
      <c r="H370" s="24"/>
      <c r="I370" s="24"/>
      <c r="J370" s="24"/>
      <c r="K370" s="24"/>
      <c r="L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6"/>
      <c r="Z370" s="24"/>
      <c r="AA370" s="24"/>
      <c r="AC370" s="24"/>
      <c r="AF370" s="24"/>
      <c r="AG370" s="24"/>
    </row>
    <row r="371" spans="7:33" ht="15.75" customHeight="1">
      <c r="G371" s="24"/>
      <c r="H371" s="24"/>
      <c r="I371" s="24"/>
      <c r="J371" s="24"/>
      <c r="K371" s="24"/>
      <c r="L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6"/>
      <c r="Z371" s="24"/>
      <c r="AA371" s="24"/>
      <c r="AC371" s="24"/>
      <c r="AF371" s="24"/>
      <c r="AG371" s="24"/>
    </row>
    <row r="372" spans="7:33" ht="15.75" customHeight="1">
      <c r="G372" s="24"/>
      <c r="H372" s="24"/>
      <c r="I372" s="24"/>
      <c r="J372" s="24"/>
      <c r="K372" s="24"/>
      <c r="L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6"/>
      <c r="Z372" s="24"/>
      <c r="AA372" s="24"/>
      <c r="AC372" s="24"/>
      <c r="AF372" s="24"/>
      <c r="AG372" s="24"/>
    </row>
    <row r="373" spans="7:33" ht="15.75" customHeight="1">
      <c r="G373" s="24"/>
      <c r="H373" s="24"/>
      <c r="I373" s="24"/>
      <c r="J373" s="24"/>
      <c r="K373" s="24"/>
      <c r="L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6"/>
      <c r="Z373" s="24"/>
      <c r="AA373" s="24"/>
      <c r="AC373" s="24"/>
      <c r="AF373" s="24"/>
      <c r="AG373" s="24"/>
    </row>
    <row r="374" spans="7:33" ht="15.75" customHeight="1">
      <c r="G374" s="24"/>
      <c r="H374" s="24"/>
      <c r="I374" s="24"/>
      <c r="J374" s="24"/>
      <c r="K374" s="24"/>
      <c r="L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6"/>
      <c r="Z374" s="24"/>
      <c r="AA374" s="24"/>
      <c r="AC374" s="24"/>
      <c r="AF374" s="24"/>
      <c r="AG374" s="24"/>
    </row>
    <row r="375" spans="7:33" ht="15.75" customHeight="1">
      <c r="G375" s="24"/>
      <c r="H375" s="24"/>
      <c r="I375" s="24"/>
      <c r="J375" s="24"/>
      <c r="K375" s="24"/>
      <c r="L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6"/>
      <c r="Z375" s="24"/>
      <c r="AA375" s="24"/>
      <c r="AC375" s="24"/>
      <c r="AF375" s="24"/>
      <c r="AG375" s="24"/>
    </row>
    <row r="376" spans="7:33" ht="15.75" customHeight="1">
      <c r="G376" s="24"/>
      <c r="H376" s="24"/>
      <c r="I376" s="24"/>
      <c r="J376" s="24"/>
      <c r="K376" s="24"/>
      <c r="L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6"/>
      <c r="Z376" s="24"/>
      <c r="AA376" s="24"/>
      <c r="AC376" s="24"/>
      <c r="AF376" s="24"/>
      <c r="AG376" s="24"/>
    </row>
    <row r="377" spans="7:33" ht="15.75" customHeight="1">
      <c r="G377" s="24"/>
      <c r="H377" s="24"/>
      <c r="I377" s="24"/>
      <c r="J377" s="24"/>
      <c r="K377" s="24"/>
      <c r="L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6"/>
      <c r="Z377" s="24"/>
      <c r="AA377" s="24"/>
      <c r="AC377" s="24"/>
      <c r="AF377" s="24"/>
      <c r="AG377" s="24"/>
    </row>
    <row r="378" spans="7:33" ht="15.75" customHeight="1">
      <c r="G378" s="24"/>
      <c r="H378" s="24"/>
      <c r="I378" s="24"/>
      <c r="J378" s="24"/>
      <c r="K378" s="24"/>
      <c r="L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6"/>
      <c r="Z378" s="24"/>
      <c r="AA378" s="24"/>
      <c r="AC378" s="24"/>
      <c r="AF378" s="24"/>
      <c r="AG378" s="24"/>
    </row>
    <row r="379" spans="7:33" ht="15.75" customHeight="1">
      <c r="G379" s="24"/>
      <c r="H379" s="24"/>
      <c r="I379" s="24"/>
      <c r="J379" s="24"/>
      <c r="K379" s="24"/>
      <c r="L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6"/>
      <c r="Z379" s="24"/>
      <c r="AA379" s="24"/>
      <c r="AC379" s="24"/>
      <c r="AF379" s="24"/>
      <c r="AG379" s="24"/>
    </row>
    <row r="380" spans="7:33" ht="15.75" customHeight="1">
      <c r="G380" s="24"/>
      <c r="H380" s="24"/>
      <c r="I380" s="24"/>
      <c r="J380" s="24"/>
      <c r="K380" s="24"/>
      <c r="L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6"/>
      <c r="Z380" s="24"/>
      <c r="AA380" s="24"/>
      <c r="AC380" s="24"/>
      <c r="AF380" s="24"/>
      <c r="AG380" s="24"/>
    </row>
    <row r="381" spans="7:33" ht="15.75" customHeight="1">
      <c r="G381" s="24"/>
      <c r="H381" s="24"/>
      <c r="I381" s="24"/>
      <c r="J381" s="24"/>
      <c r="K381" s="24"/>
      <c r="L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6"/>
      <c r="Z381" s="24"/>
      <c r="AA381" s="24"/>
      <c r="AC381" s="24"/>
      <c r="AF381" s="24"/>
      <c r="AG381" s="24"/>
    </row>
    <row r="382" spans="7:33" ht="15.75" customHeight="1">
      <c r="G382" s="24"/>
      <c r="H382" s="24"/>
      <c r="I382" s="24"/>
      <c r="J382" s="24"/>
      <c r="K382" s="24"/>
      <c r="L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6"/>
      <c r="Z382" s="24"/>
      <c r="AA382" s="24"/>
      <c r="AC382" s="24"/>
      <c r="AF382" s="24"/>
      <c r="AG382" s="24"/>
    </row>
    <row r="383" spans="7:33" ht="15.75" customHeight="1">
      <c r="G383" s="24"/>
      <c r="H383" s="24"/>
      <c r="I383" s="24"/>
      <c r="J383" s="24"/>
      <c r="K383" s="24"/>
      <c r="L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6"/>
      <c r="Z383" s="24"/>
      <c r="AA383" s="24"/>
      <c r="AC383" s="24"/>
      <c r="AF383" s="24"/>
      <c r="AG383" s="24"/>
    </row>
    <row r="384" spans="7:33" ht="15.75" customHeight="1">
      <c r="G384" s="24"/>
      <c r="H384" s="24"/>
      <c r="I384" s="24"/>
      <c r="J384" s="24"/>
      <c r="K384" s="24"/>
      <c r="L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6"/>
      <c r="Z384" s="24"/>
      <c r="AA384" s="24"/>
      <c r="AC384" s="24"/>
      <c r="AF384" s="24"/>
      <c r="AG384" s="24"/>
    </row>
    <row r="385" spans="7:33" ht="15.75" customHeight="1">
      <c r="G385" s="24"/>
      <c r="H385" s="24"/>
      <c r="I385" s="24"/>
      <c r="J385" s="24"/>
      <c r="K385" s="24"/>
      <c r="L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6"/>
      <c r="Z385" s="24"/>
      <c r="AA385" s="24"/>
      <c r="AC385" s="24"/>
      <c r="AF385" s="24"/>
      <c r="AG385" s="24"/>
    </row>
    <row r="386" spans="7:33" ht="15.75" customHeight="1">
      <c r="G386" s="24"/>
      <c r="H386" s="24"/>
      <c r="I386" s="24"/>
      <c r="J386" s="24"/>
      <c r="K386" s="24"/>
      <c r="L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6"/>
      <c r="Z386" s="24"/>
      <c r="AA386" s="24"/>
      <c r="AC386" s="24"/>
      <c r="AF386" s="24"/>
      <c r="AG386" s="24"/>
    </row>
    <row r="387" spans="7:33" ht="15.75" customHeight="1">
      <c r="G387" s="24"/>
      <c r="H387" s="24"/>
      <c r="I387" s="24"/>
      <c r="J387" s="24"/>
      <c r="K387" s="24"/>
      <c r="L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6"/>
      <c r="Z387" s="24"/>
      <c r="AA387" s="24"/>
      <c r="AC387" s="24"/>
      <c r="AF387" s="24"/>
      <c r="AG387" s="24"/>
    </row>
    <row r="388" spans="7:33" ht="15.75" customHeight="1">
      <c r="G388" s="24"/>
      <c r="H388" s="24"/>
      <c r="I388" s="24"/>
      <c r="J388" s="24"/>
      <c r="K388" s="24"/>
      <c r="L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6"/>
      <c r="Z388" s="24"/>
      <c r="AA388" s="24"/>
      <c r="AC388" s="24"/>
      <c r="AF388" s="24"/>
      <c r="AG388" s="24"/>
    </row>
    <row r="389" spans="7:33" ht="15.75" customHeight="1">
      <c r="G389" s="24"/>
      <c r="H389" s="24"/>
      <c r="I389" s="24"/>
      <c r="J389" s="24"/>
      <c r="K389" s="24"/>
      <c r="L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6"/>
      <c r="Z389" s="24"/>
      <c r="AA389" s="24"/>
      <c r="AC389" s="24"/>
      <c r="AF389" s="24"/>
      <c r="AG389" s="24"/>
    </row>
    <row r="390" spans="7:33" ht="15.75" customHeight="1">
      <c r="G390" s="24"/>
      <c r="H390" s="24"/>
      <c r="I390" s="24"/>
      <c r="J390" s="24"/>
      <c r="K390" s="24"/>
      <c r="L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6"/>
      <c r="Z390" s="24"/>
      <c r="AA390" s="24"/>
      <c r="AC390" s="24"/>
      <c r="AF390" s="24"/>
      <c r="AG390" s="24"/>
    </row>
    <row r="391" spans="7:33" ht="15.75" customHeight="1">
      <c r="G391" s="24"/>
      <c r="H391" s="24"/>
      <c r="I391" s="24"/>
      <c r="J391" s="24"/>
      <c r="K391" s="24"/>
      <c r="L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6"/>
      <c r="Z391" s="24"/>
      <c r="AA391" s="24"/>
      <c r="AC391" s="24"/>
      <c r="AF391" s="24"/>
      <c r="AG391" s="24"/>
    </row>
    <row r="392" spans="7:33" ht="15.75" customHeight="1">
      <c r="G392" s="24"/>
      <c r="H392" s="24"/>
      <c r="I392" s="24"/>
      <c r="J392" s="24"/>
      <c r="K392" s="24"/>
      <c r="L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6"/>
      <c r="Z392" s="24"/>
      <c r="AA392" s="24"/>
      <c r="AC392" s="24"/>
      <c r="AF392" s="24"/>
      <c r="AG392" s="24"/>
    </row>
    <row r="393" spans="7:33" ht="15.75" customHeight="1">
      <c r="G393" s="24"/>
      <c r="H393" s="24"/>
      <c r="I393" s="24"/>
      <c r="J393" s="24"/>
      <c r="K393" s="24"/>
      <c r="L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6"/>
      <c r="Z393" s="24"/>
      <c r="AA393" s="24"/>
      <c r="AC393" s="24"/>
      <c r="AF393" s="24"/>
      <c r="AG393" s="24"/>
    </row>
    <row r="394" spans="7:33" ht="15.75" customHeight="1">
      <c r="G394" s="24"/>
      <c r="H394" s="24"/>
      <c r="I394" s="24"/>
      <c r="J394" s="24"/>
      <c r="K394" s="24"/>
      <c r="L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6"/>
      <c r="Z394" s="24"/>
      <c r="AA394" s="24"/>
      <c r="AC394" s="24"/>
      <c r="AF394" s="24"/>
      <c r="AG394" s="24"/>
    </row>
    <row r="395" spans="7:33" ht="15.75" customHeight="1">
      <c r="G395" s="24"/>
      <c r="H395" s="24"/>
      <c r="I395" s="24"/>
      <c r="J395" s="24"/>
      <c r="K395" s="24"/>
      <c r="L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6"/>
      <c r="Z395" s="24"/>
      <c r="AA395" s="24"/>
      <c r="AC395" s="24"/>
      <c r="AF395" s="24"/>
      <c r="AG395" s="24"/>
    </row>
    <row r="396" spans="7:33" ht="15.75" customHeight="1">
      <c r="G396" s="24"/>
      <c r="H396" s="24"/>
      <c r="I396" s="24"/>
      <c r="J396" s="24"/>
      <c r="K396" s="24"/>
      <c r="L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6"/>
      <c r="Z396" s="24"/>
      <c r="AA396" s="24"/>
      <c r="AC396" s="24"/>
      <c r="AF396" s="24"/>
      <c r="AG396" s="24"/>
    </row>
    <row r="397" spans="7:33" ht="15.75" customHeight="1">
      <c r="G397" s="24"/>
      <c r="H397" s="24"/>
      <c r="I397" s="24"/>
      <c r="J397" s="24"/>
      <c r="K397" s="24"/>
      <c r="L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6"/>
      <c r="Z397" s="24"/>
      <c r="AA397" s="24"/>
      <c r="AC397" s="24"/>
      <c r="AF397" s="24"/>
      <c r="AG397" s="24"/>
    </row>
    <row r="398" spans="7:33" ht="15.75" customHeight="1">
      <c r="G398" s="24"/>
      <c r="H398" s="24"/>
      <c r="I398" s="24"/>
      <c r="J398" s="24"/>
      <c r="K398" s="24"/>
      <c r="L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6"/>
      <c r="Z398" s="24"/>
      <c r="AA398" s="24"/>
      <c r="AC398" s="24"/>
      <c r="AF398" s="24"/>
      <c r="AG398" s="24"/>
    </row>
    <row r="399" spans="7:33" ht="15.75" customHeight="1">
      <c r="G399" s="24"/>
      <c r="H399" s="24"/>
      <c r="I399" s="24"/>
      <c r="J399" s="24"/>
      <c r="K399" s="24"/>
      <c r="L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6"/>
      <c r="Z399" s="24"/>
      <c r="AA399" s="24"/>
      <c r="AC399" s="24"/>
      <c r="AF399" s="24"/>
      <c r="AG399" s="24"/>
    </row>
    <row r="400" spans="7:33" ht="15.75" customHeight="1">
      <c r="G400" s="24"/>
      <c r="H400" s="24"/>
      <c r="I400" s="24"/>
      <c r="J400" s="24"/>
      <c r="K400" s="24"/>
      <c r="L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6"/>
      <c r="Z400" s="24"/>
      <c r="AA400" s="24"/>
      <c r="AC400" s="24"/>
      <c r="AF400" s="24"/>
      <c r="AG400" s="24"/>
    </row>
    <row r="401" spans="7:33" ht="15.75" customHeight="1">
      <c r="G401" s="24"/>
      <c r="H401" s="24"/>
      <c r="I401" s="24"/>
      <c r="J401" s="24"/>
      <c r="K401" s="24"/>
      <c r="L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6"/>
      <c r="Z401" s="24"/>
      <c r="AA401" s="24"/>
      <c r="AC401" s="24"/>
      <c r="AF401" s="24"/>
      <c r="AG401" s="24"/>
    </row>
    <row r="402" spans="7:33" ht="15.75" customHeight="1">
      <c r="G402" s="24"/>
      <c r="H402" s="24"/>
      <c r="I402" s="24"/>
      <c r="J402" s="24"/>
      <c r="K402" s="24"/>
      <c r="L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6"/>
      <c r="Z402" s="24"/>
      <c r="AA402" s="24"/>
      <c r="AC402" s="24"/>
      <c r="AF402" s="24"/>
      <c r="AG402" s="24"/>
    </row>
    <row r="403" spans="7:33" ht="15.75" customHeight="1">
      <c r="G403" s="24"/>
      <c r="H403" s="24"/>
      <c r="I403" s="24"/>
      <c r="J403" s="24"/>
      <c r="K403" s="24"/>
      <c r="L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6"/>
      <c r="Z403" s="24"/>
      <c r="AA403" s="24"/>
      <c r="AC403" s="24"/>
      <c r="AF403" s="24"/>
      <c r="AG403" s="24"/>
    </row>
    <row r="404" spans="7:33" ht="15.75" customHeight="1">
      <c r="G404" s="24"/>
      <c r="H404" s="24"/>
      <c r="I404" s="24"/>
      <c r="J404" s="24"/>
      <c r="K404" s="24"/>
      <c r="L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6"/>
      <c r="Z404" s="24"/>
      <c r="AA404" s="24"/>
      <c r="AC404" s="24"/>
      <c r="AF404" s="24"/>
      <c r="AG404" s="24"/>
    </row>
    <row r="405" spans="7:33" ht="15.75" customHeight="1">
      <c r="G405" s="24"/>
      <c r="H405" s="24"/>
      <c r="I405" s="24"/>
      <c r="J405" s="24"/>
      <c r="K405" s="24"/>
      <c r="L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6"/>
      <c r="Z405" s="24"/>
      <c r="AA405" s="24"/>
      <c r="AC405" s="24"/>
      <c r="AF405" s="24"/>
      <c r="AG405" s="24"/>
    </row>
    <row r="406" spans="7:33" ht="15.75" customHeight="1">
      <c r="G406" s="24"/>
      <c r="H406" s="24"/>
      <c r="I406" s="24"/>
      <c r="J406" s="24"/>
      <c r="K406" s="24"/>
      <c r="L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6"/>
      <c r="Z406" s="24"/>
      <c r="AA406" s="24"/>
      <c r="AC406" s="24"/>
      <c r="AF406" s="24"/>
      <c r="AG406" s="24"/>
    </row>
    <row r="407" spans="7:33" ht="15.75" customHeight="1">
      <c r="G407" s="24"/>
      <c r="H407" s="24"/>
      <c r="I407" s="24"/>
      <c r="J407" s="24"/>
      <c r="K407" s="24"/>
      <c r="L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6"/>
      <c r="Z407" s="24"/>
      <c r="AA407" s="24"/>
      <c r="AC407" s="24"/>
      <c r="AF407" s="24"/>
      <c r="AG407" s="24"/>
    </row>
    <row r="408" spans="7:33" ht="15.75" customHeight="1">
      <c r="G408" s="24"/>
      <c r="H408" s="24"/>
      <c r="I408" s="24"/>
      <c r="J408" s="24"/>
      <c r="K408" s="24"/>
      <c r="L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6"/>
      <c r="Z408" s="24"/>
      <c r="AA408" s="24"/>
      <c r="AC408" s="24"/>
      <c r="AF408" s="24"/>
      <c r="AG408" s="24"/>
    </row>
    <row r="409" spans="7:33" ht="15.75" customHeight="1">
      <c r="G409" s="24"/>
      <c r="H409" s="24"/>
      <c r="I409" s="24"/>
      <c r="J409" s="24"/>
      <c r="K409" s="24"/>
      <c r="L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6"/>
      <c r="Z409" s="24"/>
      <c r="AA409" s="24"/>
      <c r="AC409" s="24"/>
      <c r="AF409" s="24"/>
      <c r="AG409" s="24"/>
    </row>
    <row r="410" spans="7:33" ht="15.75" customHeight="1">
      <c r="G410" s="24"/>
      <c r="H410" s="24"/>
      <c r="I410" s="24"/>
      <c r="J410" s="24"/>
      <c r="K410" s="24"/>
      <c r="L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6"/>
      <c r="Z410" s="24"/>
      <c r="AA410" s="24"/>
      <c r="AC410" s="24"/>
      <c r="AF410" s="24"/>
      <c r="AG410" s="24"/>
    </row>
    <row r="411" spans="7:33" ht="15.75" customHeight="1">
      <c r="G411" s="24"/>
      <c r="H411" s="24"/>
      <c r="I411" s="24"/>
      <c r="J411" s="24"/>
      <c r="K411" s="24"/>
      <c r="L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6"/>
      <c r="Z411" s="24"/>
      <c r="AA411" s="24"/>
      <c r="AC411" s="24"/>
      <c r="AF411" s="24"/>
      <c r="AG411" s="24"/>
    </row>
    <row r="412" spans="7:33" ht="15.75" customHeight="1">
      <c r="G412" s="24"/>
      <c r="H412" s="24"/>
      <c r="I412" s="24"/>
      <c r="J412" s="24"/>
      <c r="K412" s="24"/>
      <c r="L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6"/>
      <c r="Z412" s="24"/>
      <c r="AA412" s="24"/>
      <c r="AC412" s="24"/>
      <c r="AF412" s="24"/>
      <c r="AG412" s="24"/>
    </row>
    <row r="413" spans="7:33" ht="15.75" customHeight="1">
      <c r="G413" s="24"/>
      <c r="H413" s="24"/>
      <c r="I413" s="24"/>
      <c r="J413" s="24"/>
      <c r="K413" s="24"/>
      <c r="L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6"/>
      <c r="Z413" s="24"/>
      <c r="AA413" s="24"/>
      <c r="AC413" s="24"/>
      <c r="AF413" s="24"/>
      <c r="AG413" s="24"/>
    </row>
    <row r="414" spans="7:33" ht="15.75" customHeight="1">
      <c r="G414" s="24"/>
      <c r="H414" s="24"/>
      <c r="I414" s="24"/>
      <c r="J414" s="24"/>
      <c r="K414" s="24"/>
      <c r="L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6"/>
      <c r="Z414" s="24"/>
      <c r="AA414" s="24"/>
      <c r="AC414" s="24"/>
      <c r="AF414" s="24"/>
      <c r="AG414" s="24"/>
    </row>
    <row r="415" spans="7:33" ht="15.75" customHeight="1">
      <c r="G415" s="24"/>
      <c r="H415" s="24"/>
      <c r="I415" s="24"/>
      <c r="J415" s="24"/>
      <c r="K415" s="24"/>
      <c r="L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6"/>
      <c r="Z415" s="24"/>
      <c r="AA415" s="24"/>
      <c r="AC415" s="24"/>
      <c r="AF415" s="24"/>
      <c r="AG415" s="24"/>
    </row>
    <row r="416" spans="7:33" ht="15.75" customHeight="1">
      <c r="G416" s="24"/>
      <c r="H416" s="24"/>
      <c r="I416" s="24"/>
      <c r="J416" s="24"/>
      <c r="K416" s="24"/>
      <c r="L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6"/>
      <c r="Z416" s="24"/>
      <c r="AA416" s="24"/>
      <c r="AC416" s="24"/>
      <c r="AF416" s="24"/>
      <c r="AG416" s="24"/>
    </row>
    <row r="417" spans="7:33" ht="15.75" customHeight="1">
      <c r="G417" s="24"/>
      <c r="H417" s="24"/>
      <c r="I417" s="24"/>
      <c r="J417" s="24"/>
      <c r="K417" s="24"/>
      <c r="L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6"/>
      <c r="Z417" s="24"/>
      <c r="AA417" s="24"/>
      <c r="AC417" s="24"/>
      <c r="AF417" s="24"/>
      <c r="AG417" s="24"/>
    </row>
    <row r="418" spans="7:33" ht="15.75" customHeight="1">
      <c r="G418" s="24"/>
      <c r="H418" s="24"/>
      <c r="I418" s="24"/>
      <c r="J418" s="24"/>
      <c r="K418" s="24"/>
      <c r="L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6"/>
      <c r="Z418" s="24"/>
      <c r="AA418" s="24"/>
      <c r="AC418" s="24"/>
      <c r="AF418" s="24"/>
      <c r="AG418" s="24"/>
    </row>
    <row r="419" spans="7:33" ht="15.75" customHeight="1">
      <c r="G419" s="24"/>
      <c r="H419" s="24"/>
      <c r="I419" s="24"/>
      <c r="J419" s="24"/>
      <c r="K419" s="24"/>
      <c r="L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6"/>
      <c r="Z419" s="24"/>
      <c r="AA419" s="24"/>
      <c r="AC419" s="24"/>
      <c r="AF419" s="24"/>
      <c r="AG419" s="24"/>
    </row>
    <row r="420" spans="7:33" ht="15.75" customHeight="1">
      <c r="G420" s="24"/>
      <c r="H420" s="24"/>
      <c r="I420" s="24"/>
      <c r="J420" s="24"/>
      <c r="K420" s="24"/>
      <c r="L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6"/>
      <c r="Z420" s="24"/>
      <c r="AA420" s="24"/>
      <c r="AC420" s="24"/>
      <c r="AF420" s="24"/>
      <c r="AG420" s="24"/>
    </row>
    <row r="421" spans="7:33" ht="15.75" customHeight="1">
      <c r="G421" s="24"/>
      <c r="H421" s="24"/>
      <c r="I421" s="24"/>
      <c r="J421" s="24"/>
      <c r="K421" s="24"/>
      <c r="L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6"/>
      <c r="Z421" s="24"/>
      <c r="AA421" s="24"/>
      <c r="AC421" s="24"/>
      <c r="AF421" s="24"/>
      <c r="AG421" s="24"/>
    </row>
    <row r="422" spans="7:33" ht="15.75" customHeight="1">
      <c r="G422" s="24"/>
      <c r="H422" s="24"/>
      <c r="I422" s="24"/>
      <c r="J422" s="24"/>
      <c r="K422" s="24"/>
      <c r="L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6"/>
      <c r="Z422" s="24"/>
      <c r="AA422" s="24"/>
      <c r="AC422" s="24"/>
      <c r="AF422" s="24"/>
      <c r="AG422" s="24"/>
    </row>
    <row r="423" spans="7:33" ht="15.75" customHeight="1">
      <c r="G423" s="24"/>
      <c r="H423" s="24"/>
      <c r="I423" s="24"/>
      <c r="J423" s="24"/>
      <c r="K423" s="24"/>
      <c r="L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6"/>
      <c r="Z423" s="24"/>
      <c r="AA423" s="24"/>
      <c r="AC423" s="24"/>
      <c r="AF423" s="24"/>
      <c r="AG423" s="24"/>
    </row>
    <row r="424" spans="7:33" ht="15.75" customHeight="1">
      <c r="G424" s="24"/>
      <c r="H424" s="24"/>
      <c r="I424" s="24"/>
      <c r="J424" s="24"/>
      <c r="K424" s="24"/>
      <c r="L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6"/>
      <c r="Z424" s="24"/>
      <c r="AA424" s="24"/>
      <c r="AC424" s="24"/>
      <c r="AF424" s="24"/>
      <c r="AG424" s="24"/>
    </row>
    <row r="425" spans="7:33" ht="15.75" customHeight="1">
      <c r="G425" s="24"/>
      <c r="H425" s="24"/>
      <c r="I425" s="24"/>
      <c r="J425" s="24"/>
      <c r="K425" s="24"/>
      <c r="L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6"/>
      <c r="Z425" s="24"/>
      <c r="AA425" s="24"/>
      <c r="AC425" s="24"/>
      <c r="AF425" s="24"/>
      <c r="AG425" s="24"/>
    </row>
    <row r="426" spans="7:33" ht="15.75" customHeight="1">
      <c r="G426" s="24"/>
      <c r="H426" s="24"/>
      <c r="I426" s="24"/>
      <c r="J426" s="24"/>
      <c r="K426" s="24"/>
      <c r="L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6"/>
      <c r="Z426" s="24"/>
      <c r="AA426" s="24"/>
      <c r="AC426" s="24"/>
      <c r="AF426" s="24"/>
      <c r="AG426" s="24"/>
    </row>
    <row r="427" spans="7:33" ht="15.75" customHeight="1">
      <c r="G427" s="24"/>
      <c r="H427" s="24"/>
      <c r="I427" s="24"/>
      <c r="J427" s="24"/>
      <c r="K427" s="24"/>
      <c r="L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6"/>
      <c r="Z427" s="24"/>
      <c r="AA427" s="24"/>
      <c r="AC427" s="24"/>
      <c r="AF427" s="24"/>
      <c r="AG427" s="24"/>
    </row>
    <row r="428" spans="7:33" ht="15.75" customHeight="1">
      <c r="G428" s="24"/>
      <c r="H428" s="24"/>
      <c r="I428" s="24"/>
      <c r="J428" s="24"/>
      <c r="K428" s="24"/>
      <c r="L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6"/>
      <c r="Z428" s="24"/>
      <c r="AA428" s="24"/>
      <c r="AC428" s="24"/>
      <c r="AF428" s="24"/>
      <c r="AG428" s="24"/>
    </row>
    <row r="429" spans="7:33" ht="15.75" customHeight="1">
      <c r="G429" s="24"/>
      <c r="H429" s="24"/>
      <c r="I429" s="24"/>
      <c r="J429" s="24"/>
      <c r="K429" s="24"/>
      <c r="L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6"/>
      <c r="Z429" s="24"/>
      <c r="AA429" s="24"/>
      <c r="AC429" s="24"/>
      <c r="AF429" s="24"/>
      <c r="AG429" s="24"/>
    </row>
    <row r="430" spans="7:33" ht="15.75" customHeight="1">
      <c r="G430" s="24"/>
      <c r="H430" s="24"/>
      <c r="I430" s="24"/>
      <c r="J430" s="24"/>
      <c r="K430" s="24"/>
      <c r="L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6"/>
      <c r="Z430" s="24"/>
      <c r="AA430" s="24"/>
      <c r="AC430" s="24"/>
      <c r="AF430" s="24"/>
      <c r="AG430" s="24"/>
    </row>
    <row r="431" spans="7:33" ht="15.75" customHeight="1">
      <c r="G431" s="24"/>
      <c r="H431" s="24"/>
      <c r="I431" s="24"/>
      <c r="J431" s="24"/>
      <c r="K431" s="24"/>
      <c r="L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6"/>
      <c r="Z431" s="24"/>
      <c r="AA431" s="24"/>
      <c r="AC431" s="24"/>
      <c r="AF431" s="24"/>
      <c r="AG431" s="24"/>
    </row>
    <row r="432" spans="7:33" ht="15.75" customHeight="1">
      <c r="G432" s="24"/>
      <c r="H432" s="24"/>
      <c r="I432" s="24"/>
      <c r="J432" s="24"/>
      <c r="K432" s="24"/>
      <c r="L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6"/>
      <c r="Z432" s="24"/>
      <c r="AA432" s="24"/>
      <c r="AC432" s="24"/>
      <c r="AF432" s="24"/>
      <c r="AG432" s="24"/>
    </row>
    <row r="433" spans="7:33" ht="15.75" customHeight="1">
      <c r="G433" s="24"/>
      <c r="H433" s="24"/>
      <c r="I433" s="24"/>
      <c r="J433" s="24"/>
      <c r="K433" s="24"/>
      <c r="L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6"/>
      <c r="Z433" s="24"/>
      <c r="AA433" s="24"/>
      <c r="AC433" s="24"/>
      <c r="AF433" s="24"/>
      <c r="AG433" s="24"/>
    </row>
    <row r="434" spans="7:33" ht="15.75" customHeight="1">
      <c r="G434" s="24"/>
      <c r="H434" s="24"/>
      <c r="I434" s="24"/>
      <c r="J434" s="24"/>
      <c r="K434" s="24"/>
      <c r="L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6"/>
      <c r="Z434" s="24"/>
      <c r="AA434" s="24"/>
      <c r="AC434" s="24"/>
      <c r="AF434" s="24"/>
      <c r="AG434" s="24"/>
    </row>
    <row r="435" spans="7:33" ht="15.75" customHeight="1">
      <c r="G435" s="24"/>
      <c r="H435" s="24"/>
      <c r="I435" s="24"/>
      <c r="J435" s="24"/>
      <c r="K435" s="24"/>
      <c r="L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6"/>
      <c r="Z435" s="24"/>
      <c r="AA435" s="24"/>
      <c r="AC435" s="24"/>
      <c r="AF435" s="24"/>
      <c r="AG435" s="24"/>
    </row>
    <row r="436" spans="7:33" ht="15.75" customHeight="1">
      <c r="G436" s="24"/>
      <c r="H436" s="24"/>
      <c r="I436" s="24"/>
      <c r="J436" s="24"/>
      <c r="K436" s="24"/>
      <c r="L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6"/>
      <c r="Z436" s="24"/>
      <c r="AA436" s="24"/>
      <c r="AC436" s="24"/>
      <c r="AF436" s="24"/>
      <c r="AG436" s="24"/>
    </row>
    <row r="437" spans="7:33" ht="15.75" customHeight="1">
      <c r="G437" s="24"/>
      <c r="H437" s="24"/>
      <c r="I437" s="24"/>
      <c r="J437" s="24"/>
      <c r="K437" s="24"/>
      <c r="L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6"/>
      <c r="Z437" s="24"/>
      <c r="AA437" s="24"/>
      <c r="AC437" s="24"/>
      <c r="AF437" s="24"/>
      <c r="AG437" s="24"/>
    </row>
    <row r="438" spans="7:33" ht="15.75" customHeight="1">
      <c r="G438" s="24"/>
      <c r="H438" s="24"/>
      <c r="I438" s="24"/>
      <c r="J438" s="24"/>
      <c r="K438" s="24"/>
      <c r="L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6"/>
      <c r="Z438" s="24"/>
      <c r="AA438" s="24"/>
      <c r="AC438" s="24"/>
      <c r="AF438" s="24"/>
      <c r="AG438" s="24"/>
    </row>
    <row r="439" spans="7:33" ht="15.75" customHeight="1">
      <c r="G439" s="24"/>
      <c r="H439" s="24"/>
      <c r="I439" s="24"/>
      <c r="J439" s="24"/>
      <c r="K439" s="24"/>
      <c r="L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6"/>
      <c r="Z439" s="24"/>
      <c r="AA439" s="24"/>
      <c r="AC439" s="24"/>
      <c r="AF439" s="24"/>
      <c r="AG439" s="24"/>
    </row>
    <row r="440" spans="7:33" ht="15.75" customHeight="1">
      <c r="G440" s="24"/>
      <c r="H440" s="24"/>
      <c r="I440" s="24"/>
      <c r="J440" s="24"/>
      <c r="K440" s="24"/>
      <c r="L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6"/>
      <c r="Z440" s="24"/>
      <c r="AA440" s="24"/>
      <c r="AC440" s="24"/>
      <c r="AF440" s="24"/>
      <c r="AG440" s="24"/>
    </row>
    <row r="441" spans="7:33" ht="15.75" customHeight="1">
      <c r="G441" s="24"/>
      <c r="H441" s="24"/>
      <c r="I441" s="24"/>
      <c r="J441" s="24"/>
      <c r="K441" s="24"/>
      <c r="L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6"/>
      <c r="Z441" s="24"/>
      <c r="AA441" s="24"/>
      <c r="AC441" s="24"/>
      <c r="AF441" s="24"/>
      <c r="AG441" s="24"/>
    </row>
    <row r="442" spans="7:33" ht="15.75" customHeight="1">
      <c r="G442" s="24"/>
      <c r="H442" s="24"/>
      <c r="I442" s="24"/>
      <c r="J442" s="24"/>
      <c r="K442" s="24"/>
      <c r="L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6"/>
      <c r="Z442" s="24"/>
      <c r="AA442" s="24"/>
      <c r="AC442" s="24"/>
      <c r="AF442" s="24"/>
      <c r="AG442" s="24"/>
    </row>
    <row r="443" spans="7:33" ht="15.75" customHeight="1">
      <c r="G443" s="24"/>
      <c r="H443" s="24"/>
      <c r="I443" s="24"/>
      <c r="J443" s="24"/>
      <c r="K443" s="24"/>
      <c r="L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6"/>
      <c r="Z443" s="24"/>
      <c r="AA443" s="24"/>
      <c r="AC443" s="24"/>
      <c r="AF443" s="24"/>
      <c r="AG443" s="24"/>
    </row>
    <row r="444" spans="7:33" ht="15.75" customHeight="1">
      <c r="G444" s="24"/>
      <c r="H444" s="24"/>
      <c r="I444" s="24"/>
      <c r="J444" s="24"/>
      <c r="K444" s="24"/>
      <c r="L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6"/>
      <c r="Z444" s="24"/>
      <c r="AA444" s="24"/>
      <c r="AC444" s="24"/>
      <c r="AF444" s="24"/>
      <c r="AG444" s="24"/>
    </row>
    <row r="445" spans="7:33" ht="15.75" customHeight="1">
      <c r="G445" s="24"/>
      <c r="H445" s="24"/>
      <c r="I445" s="24"/>
      <c r="J445" s="24"/>
      <c r="K445" s="24"/>
      <c r="L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6"/>
      <c r="Z445" s="24"/>
      <c r="AA445" s="24"/>
      <c r="AC445" s="24"/>
      <c r="AF445" s="24"/>
      <c r="AG445" s="24"/>
    </row>
    <row r="446" spans="7:33" ht="15.75" customHeight="1">
      <c r="G446" s="24"/>
      <c r="H446" s="24"/>
      <c r="I446" s="24"/>
      <c r="J446" s="24"/>
      <c r="K446" s="24"/>
      <c r="L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6"/>
      <c r="Z446" s="24"/>
      <c r="AA446" s="24"/>
      <c r="AC446" s="24"/>
      <c r="AF446" s="24"/>
      <c r="AG446" s="24"/>
    </row>
    <row r="447" spans="7:33" ht="15.75" customHeight="1">
      <c r="G447" s="24"/>
      <c r="H447" s="24"/>
      <c r="I447" s="24"/>
      <c r="J447" s="24"/>
      <c r="K447" s="24"/>
      <c r="L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6"/>
      <c r="Z447" s="24"/>
      <c r="AA447" s="24"/>
      <c r="AC447" s="24"/>
      <c r="AF447" s="24"/>
      <c r="AG447" s="24"/>
    </row>
    <row r="448" spans="7:33" ht="15.75" customHeight="1">
      <c r="G448" s="24"/>
      <c r="H448" s="24"/>
      <c r="I448" s="24"/>
      <c r="J448" s="24"/>
      <c r="K448" s="24"/>
      <c r="L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6"/>
      <c r="Z448" s="24"/>
      <c r="AA448" s="24"/>
      <c r="AC448" s="24"/>
      <c r="AF448" s="24"/>
      <c r="AG448" s="24"/>
    </row>
    <row r="449" spans="7:33" ht="15.75" customHeight="1">
      <c r="G449" s="24"/>
      <c r="H449" s="24"/>
      <c r="I449" s="24"/>
      <c r="J449" s="24"/>
      <c r="K449" s="24"/>
      <c r="L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6"/>
      <c r="Z449" s="24"/>
      <c r="AA449" s="24"/>
      <c r="AC449" s="24"/>
      <c r="AF449" s="24"/>
      <c r="AG449" s="24"/>
    </row>
    <row r="450" spans="7:33" ht="15.75" customHeight="1">
      <c r="G450" s="24"/>
      <c r="H450" s="24"/>
      <c r="I450" s="24"/>
      <c r="J450" s="24"/>
      <c r="K450" s="24"/>
      <c r="L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6"/>
      <c r="Z450" s="24"/>
      <c r="AA450" s="24"/>
      <c r="AC450" s="24"/>
      <c r="AF450" s="24"/>
      <c r="AG450" s="24"/>
    </row>
    <row r="451" spans="7:33" ht="15.75" customHeight="1">
      <c r="G451" s="24"/>
      <c r="H451" s="24"/>
      <c r="I451" s="24"/>
      <c r="J451" s="24"/>
      <c r="K451" s="24"/>
      <c r="L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6"/>
      <c r="Z451" s="24"/>
      <c r="AA451" s="24"/>
      <c r="AC451" s="24"/>
      <c r="AF451" s="24"/>
      <c r="AG451" s="24"/>
    </row>
    <row r="452" spans="7:33" ht="15.75" customHeight="1">
      <c r="G452" s="24"/>
      <c r="H452" s="24"/>
      <c r="I452" s="24"/>
      <c r="J452" s="24"/>
      <c r="K452" s="24"/>
      <c r="L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6"/>
      <c r="Z452" s="24"/>
      <c r="AA452" s="24"/>
      <c r="AC452" s="24"/>
      <c r="AF452" s="24"/>
      <c r="AG452" s="24"/>
    </row>
    <row r="453" spans="7:33" ht="15.75" customHeight="1">
      <c r="G453" s="24"/>
      <c r="H453" s="24"/>
      <c r="I453" s="24"/>
      <c r="J453" s="24"/>
      <c r="K453" s="24"/>
      <c r="L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6"/>
      <c r="Z453" s="24"/>
      <c r="AA453" s="24"/>
      <c r="AC453" s="24"/>
      <c r="AF453" s="24"/>
      <c r="AG453" s="24"/>
    </row>
    <row r="454" spans="7:33" ht="15.75" customHeight="1">
      <c r="G454" s="24"/>
      <c r="H454" s="24"/>
      <c r="I454" s="24"/>
      <c r="J454" s="24"/>
      <c r="K454" s="24"/>
      <c r="L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6"/>
      <c r="Z454" s="24"/>
      <c r="AA454" s="24"/>
      <c r="AC454" s="24"/>
      <c r="AF454" s="24"/>
      <c r="AG454" s="24"/>
    </row>
    <row r="455" spans="7:33" ht="15.75" customHeight="1">
      <c r="G455" s="24"/>
      <c r="H455" s="24"/>
      <c r="I455" s="24"/>
      <c r="J455" s="24"/>
      <c r="K455" s="24"/>
      <c r="L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6"/>
      <c r="Z455" s="24"/>
      <c r="AA455" s="24"/>
      <c r="AC455" s="24"/>
      <c r="AF455" s="24"/>
      <c r="AG455" s="24"/>
    </row>
    <row r="456" spans="7:33" ht="15.75" customHeight="1">
      <c r="G456" s="24"/>
      <c r="H456" s="24"/>
      <c r="I456" s="24"/>
      <c r="J456" s="24"/>
      <c r="K456" s="24"/>
      <c r="L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6"/>
      <c r="Z456" s="24"/>
      <c r="AA456" s="24"/>
      <c r="AC456" s="24"/>
      <c r="AF456" s="24"/>
      <c r="AG456" s="24"/>
    </row>
    <row r="457" spans="7:33" ht="15.75" customHeight="1">
      <c r="G457" s="24"/>
      <c r="H457" s="24"/>
      <c r="I457" s="24"/>
      <c r="J457" s="24"/>
      <c r="K457" s="24"/>
      <c r="L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6"/>
      <c r="Z457" s="24"/>
      <c r="AA457" s="24"/>
      <c r="AC457" s="24"/>
      <c r="AF457" s="24"/>
      <c r="AG457" s="24"/>
    </row>
    <row r="458" spans="7:33" ht="15.75" customHeight="1">
      <c r="G458" s="24"/>
      <c r="H458" s="24"/>
      <c r="I458" s="24"/>
      <c r="J458" s="24"/>
      <c r="K458" s="24"/>
      <c r="L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6"/>
      <c r="Z458" s="24"/>
      <c r="AA458" s="24"/>
      <c r="AC458" s="24"/>
      <c r="AF458" s="24"/>
      <c r="AG458" s="24"/>
    </row>
    <row r="459" spans="7:33" ht="15.75" customHeight="1">
      <c r="G459" s="24"/>
      <c r="H459" s="24"/>
      <c r="I459" s="24"/>
      <c r="J459" s="24"/>
      <c r="K459" s="24"/>
      <c r="L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6"/>
      <c r="Z459" s="24"/>
      <c r="AA459" s="24"/>
      <c r="AC459" s="24"/>
      <c r="AF459" s="24"/>
      <c r="AG459" s="24"/>
    </row>
    <row r="460" spans="7:33" ht="15.75" customHeight="1">
      <c r="G460" s="24"/>
      <c r="H460" s="24"/>
      <c r="I460" s="24"/>
      <c r="J460" s="24"/>
      <c r="K460" s="24"/>
      <c r="L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6"/>
      <c r="Z460" s="24"/>
      <c r="AA460" s="24"/>
      <c r="AC460" s="24"/>
      <c r="AF460" s="24"/>
      <c r="AG460" s="24"/>
    </row>
    <row r="461" spans="7:33" ht="15.75" customHeight="1">
      <c r="G461" s="24"/>
      <c r="H461" s="24"/>
      <c r="I461" s="24"/>
      <c r="J461" s="24"/>
      <c r="K461" s="24"/>
      <c r="L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6"/>
      <c r="Z461" s="24"/>
      <c r="AA461" s="24"/>
      <c r="AC461" s="24"/>
      <c r="AF461" s="24"/>
      <c r="AG461" s="24"/>
    </row>
    <row r="462" spans="7:33" ht="15.75" customHeight="1">
      <c r="G462" s="24"/>
      <c r="H462" s="24"/>
      <c r="I462" s="24"/>
      <c r="J462" s="24"/>
      <c r="K462" s="24"/>
      <c r="L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6"/>
      <c r="Z462" s="24"/>
      <c r="AA462" s="24"/>
      <c r="AC462" s="24"/>
      <c r="AF462" s="24"/>
      <c r="AG462" s="24"/>
    </row>
    <row r="463" spans="7:33" ht="15.75" customHeight="1">
      <c r="G463" s="24"/>
      <c r="H463" s="24"/>
      <c r="I463" s="24"/>
      <c r="J463" s="24"/>
      <c r="K463" s="24"/>
      <c r="L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6"/>
      <c r="Z463" s="24"/>
      <c r="AA463" s="24"/>
      <c r="AC463" s="24"/>
      <c r="AF463" s="24"/>
      <c r="AG463" s="24"/>
    </row>
    <row r="464" spans="7:33" ht="15.75" customHeight="1">
      <c r="G464" s="24"/>
      <c r="H464" s="24"/>
      <c r="I464" s="24"/>
      <c r="J464" s="24"/>
      <c r="K464" s="24"/>
      <c r="L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6"/>
      <c r="Z464" s="24"/>
      <c r="AA464" s="24"/>
      <c r="AC464" s="24"/>
      <c r="AF464" s="24"/>
      <c r="AG464" s="24"/>
    </row>
    <row r="465" spans="7:33" ht="15.75" customHeight="1">
      <c r="G465" s="24"/>
      <c r="H465" s="24"/>
      <c r="I465" s="24"/>
      <c r="J465" s="24"/>
      <c r="K465" s="24"/>
      <c r="L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6"/>
      <c r="Z465" s="24"/>
      <c r="AA465" s="24"/>
      <c r="AC465" s="24"/>
      <c r="AF465" s="24"/>
      <c r="AG465" s="24"/>
    </row>
    <row r="466" spans="7:33" ht="15.75" customHeight="1">
      <c r="G466" s="24"/>
      <c r="H466" s="24"/>
      <c r="I466" s="24"/>
      <c r="J466" s="24"/>
      <c r="K466" s="24"/>
      <c r="L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6"/>
      <c r="Z466" s="24"/>
      <c r="AA466" s="24"/>
      <c r="AC466" s="24"/>
      <c r="AF466" s="24"/>
      <c r="AG466" s="24"/>
    </row>
    <row r="467" spans="7:33" ht="15.75" customHeight="1">
      <c r="G467" s="24"/>
      <c r="H467" s="24"/>
      <c r="I467" s="24"/>
      <c r="J467" s="24"/>
      <c r="K467" s="24"/>
      <c r="L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6"/>
      <c r="Z467" s="24"/>
      <c r="AA467" s="24"/>
      <c r="AC467" s="24"/>
      <c r="AF467" s="24"/>
      <c r="AG467" s="24"/>
    </row>
    <row r="468" spans="7:33" ht="15.75" customHeight="1">
      <c r="G468" s="24"/>
      <c r="H468" s="24"/>
      <c r="I468" s="24"/>
      <c r="J468" s="24"/>
      <c r="K468" s="24"/>
      <c r="L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6"/>
      <c r="Z468" s="24"/>
      <c r="AA468" s="24"/>
      <c r="AC468" s="24"/>
      <c r="AF468" s="24"/>
      <c r="AG468" s="24"/>
    </row>
    <row r="469" spans="7:33" ht="15.75" customHeight="1">
      <c r="G469" s="24"/>
      <c r="H469" s="24"/>
      <c r="I469" s="24"/>
      <c r="J469" s="24"/>
      <c r="K469" s="24"/>
      <c r="L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6"/>
      <c r="Z469" s="24"/>
      <c r="AA469" s="24"/>
      <c r="AC469" s="24"/>
      <c r="AF469" s="24"/>
      <c r="AG469" s="24"/>
    </row>
    <row r="470" spans="7:33" ht="15.75" customHeight="1">
      <c r="G470" s="24"/>
      <c r="H470" s="24"/>
      <c r="I470" s="24"/>
      <c r="J470" s="24"/>
      <c r="K470" s="24"/>
      <c r="L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6"/>
      <c r="Z470" s="24"/>
      <c r="AA470" s="24"/>
      <c r="AC470" s="24"/>
      <c r="AF470" s="24"/>
      <c r="AG470" s="24"/>
    </row>
    <row r="471" spans="7:33" ht="15.75" customHeight="1">
      <c r="G471" s="24"/>
      <c r="H471" s="24"/>
      <c r="I471" s="24"/>
      <c r="J471" s="24"/>
      <c r="K471" s="24"/>
      <c r="L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6"/>
      <c r="Z471" s="24"/>
      <c r="AA471" s="24"/>
      <c r="AC471" s="24"/>
      <c r="AF471" s="24"/>
      <c r="AG471" s="24"/>
    </row>
    <row r="472" spans="7:33" ht="15.75" customHeight="1">
      <c r="G472" s="24"/>
      <c r="H472" s="24"/>
      <c r="I472" s="24"/>
      <c r="J472" s="24"/>
      <c r="K472" s="24"/>
      <c r="L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6"/>
      <c r="Z472" s="24"/>
      <c r="AA472" s="24"/>
      <c r="AC472" s="24"/>
      <c r="AF472" s="24"/>
      <c r="AG472" s="24"/>
    </row>
    <row r="473" spans="7:33" ht="15.75" customHeight="1">
      <c r="G473" s="24"/>
      <c r="H473" s="24"/>
      <c r="I473" s="24"/>
      <c r="J473" s="24"/>
      <c r="K473" s="24"/>
      <c r="L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6"/>
      <c r="Z473" s="24"/>
      <c r="AA473" s="24"/>
      <c r="AC473" s="24"/>
      <c r="AF473" s="24"/>
      <c r="AG473" s="24"/>
    </row>
    <row r="474" spans="7:33" ht="15.75" customHeight="1">
      <c r="G474" s="24"/>
      <c r="H474" s="24"/>
      <c r="I474" s="24"/>
      <c r="J474" s="24"/>
      <c r="K474" s="24"/>
      <c r="L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6"/>
      <c r="Z474" s="24"/>
      <c r="AA474" s="24"/>
      <c r="AC474" s="24"/>
      <c r="AF474" s="24"/>
      <c r="AG474" s="24"/>
    </row>
    <row r="475" spans="7:33" ht="15.75" customHeight="1">
      <c r="G475" s="24"/>
      <c r="H475" s="24"/>
      <c r="I475" s="24"/>
      <c r="J475" s="24"/>
      <c r="K475" s="24"/>
      <c r="L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6"/>
      <c r="Z475" s="24"/>
      <c r="AA475" s="24"/>
      <c r="AC475" s="24"/>
      <c r="AF475" s="24"/>
      <c r="AG475" s="24"/>
    </row>
    <row r="476" spans="7:33" ht="15.75" customHeight="1">
      <c r="G476" s="24"/>
      <c r="H476" s="24"/>
      <c r="I476" s="24"/>
      <c r="J476" s="24"/>
      <c r="K476" s="24"/>
      <c r="L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6"/>
      <c r="Z476" s="24"/>
      <c r="AA476" s="24"/>
      <c r="AC476" s="24"/>
      <c r="AF476" s="24"/>
      <c r="AG476" s="24"/>
    </row>
    <row r="477" spans="7:33" ht="15.75" customHeight="1">
      <c r="G477" s="24"/>
      <c r="H477" s="24"/>
      <c r="I477" s="24"/>
      <c r="J477" s="24"/>
      <c r="K477" s="24"/>
      <c r="L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6"/>
      <c r="Z477" s="24"/>
      <c r="AA477" s="24"/>
      <c r="AC477" s="24"/>
      <c r="AF477" s="24"/>
      <c r="AG477" s="24"/>
    </row>
    <row r="478" spans="7:33" ht="15.75" customHeight="1">
      <c r="G478" s="24"/>
      <c r="H478" s="24"/>
      <c r="I478" s="24"/>
      <c r="J478" s="24"/>
      <c r="K478" s="24"/>
      <c r="L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6"/>
      <c r="Z478" s="24"/>
      <c r="AA478" s="24"/>
      <c r="AC478" s="24"/>
      <c r="AF478" s="24"/>
      <c r="AG478" s="24"/>
    </row>
    <row r="479" spans="7:33" ht="15.75" customHeight="1">
      <c r="G479" s="24"/>
      <c r="H479" s="24"/>
      <c r="I479" s="24"/>
      <c r="J479" s="24"/>
      <c r="K479" s="24"/>
      <c r="L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6"/>
      <c r="Z479" s="24"/>
      <c r="AA479" s="24"/>
      <c r="AC479" s="24"/>
      <c r="AF479" s="24"/>
      <c r="AG479" s="24"/>
    </row>
    <row r="480" spans="7:33" ht="15.75" customHeight="1">
      <c r="G480" s="24"/>
      <c r="H480" s="24"/>
      <c r="I480" s="24"/>
      <c r="J480" s="24"/>
      <c r="K480" s="24"/>
      <c r="L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6"/>
      <c r="Z480" s="24"/>
      <c r="AA480" s="24"/>
      <c r="AC480" s="24"/>
      <c r="AF480" s="24"/>
      <c r="AG480" s="24"/>
    </row>
    <row r="481" spans="7:33" ht="15.75" customHeight="1">
      <c r="G481" s="24"/>
      <c r="H481" s="24"/>
      <c r="I481" s="24"/>
      <c r="J481" s="24"/>
      <c r="K481" s="24"/>
      <c r="L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6"/>
      <c r="Z481" s="24"/>
      <c r="AA481" s="24"/>
      <c r="AC481" s="24"/>
      <c r="AF481" s="24"/>
      <c r="AG481" s="24"/>
    </row>
    <row r="482" spans="7:33" ht="15.75" customHeight="1">
      <c r="G482" s="24"/>
      <c r="H482" s="24"/>
      <c r="I482" s="24"/>
      <c r="J482" s="24"/>
      <c r="K482" s="24"/>
      <c r="L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6"/>
      <c r="Z482" s="24"/>
      <c r="AA482" s="24"/>
      <c r="AC482" s="24"/>
      <c r="AF482" s="24"/>
      <c r="AG482" s="24"/>
    </row>
    <row r="483" spans="7:33" ht="15.75" customHeight="1">
      <c r="G483" s="24"/>
      <c r="H483" s="24"/>
      <c r="I483" s="24"/>
      <c r="J483" s="24"/>
      <c r="K483" s="24"/>
      <c r="L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6"/>
      <c r="Z483" s="24"/>
      <c r="AA483" s="24"/>
      <c r="AC483" s="24"/>
      <c r="AF483" s="24"/>
      <c r="AG483" s="24"/>
    </row>
    <row r="484" spans="7:33" ht="15.75" customHeight="1">
      <c r="G484" s="24"/>
      <c r="H484" s="24"/>
      <c r="I484" s="24"/>
      <c r="J484" s="24"/>
      <c r="K484" s="24"/>
      <c r="L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6"/>
      <c r="Z484" s="24"/>
      <c r="AA484" s="24"/>
      <c r="AC484" s="24"/>
      <c r="AF484" s="24"/>
      <c r="AG484" s="24"/>
    </row>
    <row r="485" spans="7:33" ht="15.75" customHeight="1">
      <c r="G485" s="24"/>
      <c r="H485" s="24"/>
      <c r="I485" s="24"/>
      <c r="J485" s="24"/>
      <c r="K485" s="24"/>
      <c r="L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6"/>
      <c r="Z485" s="24"/>
      <c r="AA485" s="24"/>
      <c r="AC485" s="24"/>
      <c r="AF485" s="24"/>
      <c r="AG485" s="24"/>
    </row>
    <row r="486" spans="7:33" ht="15.75" customHeight="1">
      <c r="G486" s="24"/>
      <c r="H486" s="24"/>
      <c r="I486" s="24"/>
      <c r="J486" s="24"/>
      <c r="K486" s="24"/>
      <c r="L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6"/>
      <c r="Z486" s="24"/>
      <c r="AA486" s="24"/>
      <c r="AC486" s="24"/>
      <c r="AF486" s="24"/>
      <c r="AG486" s="24"/>
    </row>
    <row r="487" spans="7:33" ht="15.75" customHeight="1">
      <c r="G487" s="24"/>
      <c r="H487" s="24"/>
      <c r="I487" s="24"/>
      <c r="J487" s="24"/>
      <c r="K487" s="24"/>
      <c r="L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6"/>
      <c r="Z487" s="24"/>
      <c r="AA487" s="24"/>
      <c r="AC487" s="24"/>
      <c r="AF487" s="24"/>
      <c r="AG487" s="24"/>
    </row>
    <row r="488" spans="7:33" ht="15.75" customHeight="1">
      <c r="G488" s="24"/>
      <c r="H488" s="24"/>
      <c r="I488" s="24"/>
      <c r="J488" s="24"/>
      <c r="K488" s="24"/>
      <c r="L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6"/>
      <c r="Z488" s="24"/>
      <c r="AA488" s="24"/>
      <c r="AC488" s="24"/>
      <c r="AF488" s="24"/>
      <c r="AG488" s="24"/>
    </row>
    <row r="489" spans="7:33" ht="15.75" customHeight="1">
      <c r="G489" s="24"/>
      <c r="H489" s="24"/>
      <c r="I489" s="24"/>
      <c r="J489" s="24"/>
      <c r="K489" s="24"/>
      <c r="L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6"/>
      <c r="Z489" s="24"/>
      <c r="AA489" s="24"/>
      <c r="AC489" s="24"/>
      <c r="AF489" s="24"/>
      <c r="AG489" s="24"/>
    </row>
    <row r="490" spans="7:33" ht="15.75" customHeight="1">
      <c r="G490" s="24"/>
      <c r="H490" s="24"/>
      <c r="I490" s="24"/>
      <c r="J490" s="24"/>
      <c r="K490" s="24"/>
      <c r="L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6"/>
      <c r="Z490" s="24"/>
      <c r="AA490" s="24"/>
      <c r="AC490" s="24"/>
      <c r="AF490" s="24"/>
      <c r="AG490" s="24"/>
    </row>
    <row r="491" spans="7:33" ht="15.75" customHeight="1">
      <c r="G491" s="24"/>
      <c r="H491" s="24"/>
      <c r="I491" s="24"/>
      <c r="J491" s="24"/>
      <c r="K491" s="24"/>
      <c r="L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6"/>
      <c r="Z491" s="24"/>
      <c r="AA491" s="24"/>
      <c r="AC491" s="24"/>
      <c r="AF491" s="24"/>
      <c r="AG491" s="24"/>
    </row>
    <row r="492" spans="7:33" ht="15.75" customHeight="1">
      <c r="G492" s="24"/>
      <c r="H492" s="24"/>
      <c r="I492" s="24"/>
      <c r="J492" s="24"/>
      <c r="K492" s="24"/>
      <c r="L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6"/>
      <c r="Z492" s="24"/>
      <c r="AA492" s="24"/>
      <c r="AC492" s="24"/>
      <c r="AF492" s="24"/>
      <c r="AG492" s="24"/>
    </row>
    <row r="493" spans="7:33" ht="15.75" customHeight="1">
      <c r="G493" s="24"/>
      <c r="H493" s="24"/>
      <c r="I493" s="24"/>
      <c r="J493" s="24"/>
      <c r="K493" s="24"/>
      <c r="L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6"/>
      <c r="Z493" s="24"/>
      <c r="AA493" s="24"/>
      <c r="AC493" s="24"/>
      <c r="AF493" s="24"/>
      <c r="AG493" s="24"/>
    </row>
    <row r="494" spans="7:33" ht="15.75" customHeight="1">
      <c r="G494" s="24"/>
      <c r="H494" s="24"/>
      <c r="I494" s="24"/>
      <c r="J494" s="24"/>
      <c r="K494" s="24"/>
      <c r="L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6"/>
      <c r="Z494" s="24"/>
      <c r="AA494" s="24"/>
      <c r="AC494" s="24"/>
      <c r="AF494" s="24"/>
      <c r="AG494" s="24"/>
    </row>
    <row r="495" spans="7:33" ht="15.75" customHeight="1">
      <c r="G495" s="24"/>
      <c r="H495" s="24"/>
      <c r="I495" s="24"/>
      <c r="J495" s="24"/>
      <c r="K495" s="24"/>
      <c r="L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6"/>
      <c r="Z495" s="24"/>
      <c r="AA495" s="24"/>
      <c r="AC495" s="24"/>
      <c r="AF495" s="24"/>
      <c r="AG495" s="24"/>
    </row>
    <row r="496" spans="7:33" ht="15.75" customHeight="1">
      <c r="G496" s="24"/>
      <c r="H496" s="24"/>
      <c r="I496" s="24"/>
      <c r="J496" s="24"/>
      <c r="K496" s="24"/>
      <c r="L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6"/>
      <c r="Z496" s="24"/>
      <c r="AA496" s="24"/>
      <c r="AC496" s="24"/>
      <c r="AF496" s="24"/>
      <c r="AG496" s="24"/>
    </row>
    <row r="497" spans="7:33" ht="15.75" customHeight="1">
      <c r="G497" s="24"/>
      <c r="H497" s="24"/>
      <c r="I497" s="24"/>
      <c r="J497" s="24"/>
      <c r="K497" s="24"/>
      <c r="L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6"/>
      <c r="Z497" s="24"/>
      <c r="AA497" s="24"/>
      <c r="AC497" s="24"/>
      <c r="AF497" s="24"/>
      <c r="AG497" s="24"/>
    </row>
    <row r="498" spans="7:33" ht="15.75" customHeight="1">
      <c r="G498" s="24"/>
      <c r="H498" s="24"/>
      <c r="I498" s="24"/>
      <c r="J498" s="24"/>
      <c r="K498" s="24"/>
      <c r="L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6"/>
      <c r="Z498" s="24"/>
      <c r="AA498" s="24"/>
      <c r="AC498" s="24"/>
      <c r="AF498" s="24"/>
      <c r="AG498" s="24"/>
    </row>
    <row r="499" spans="7:33" ht="15.75" customHeight="1">
      <c r="G499" s="24"/>
      <c r="H499" s="24"/>
      <c r="I499" s="24"/>
      <c r="J499" s="24"/>
      <c r="K499" s="24"/>
      <c r="L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6"/>
      <c r="Z499" s="24"/>
      <c r="AA499" s="24"/>
      <c r="AC499" s="24"/>
      <c r="AF499" s="24"/>
      <c r="AG499" s="24"/>
    </row>
    <row r="500" spans="7:33" ht="15.75" customHeight="1">
      <c r="G500" s="24"/>
      <c r="H500" s="24"/>
      <c r="I500" s="24"/>
      <c r="J500" s="24"/>
      <c r="K500" s="24"/>
      <c r="L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6"/>
      <c r="Z500" s="24"/>
      <c r="AA500" s="24"/>
      <c r="AC500" s="24"/>
      <c r="AF500" s="24"/>
      <c r="AG500" s="24"/>
    </row>
    <row r="501" spans="7:33" ht="15.75" customHeight="1">
      <c r="G501" s="24"/>
      <c r="H501" s="24"/>
      <c r="I501" s="24"/>
      <c r="J501" s="24"/>
      <c r="K501" s="24"/>
      <c r="L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6"/>
      <c r="Z501" s="24"/>
      <c r="AA501" s="24"/>
      <c r="AC501" s="24"/>
      <c r="AF501" s="24"/>
      <c r="AG501" s="24"/>
    </row>
    <row r="502" spans="7:33" ht="15.75" customHeight="1">
      <c r="G502" s="24"/>
      <c r="H502" s="24"/>
      <c r="I502" s="24"/>
      <c r="J502" s="24"/>
      <c r="K502" s="24"/>
      <c r="L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6"/>
      <c r="Z502" s="24"/>
      <c r="AA502" s="24"/>
      <c r="AC502" s="24"/>
      <c r="AF502" s="24"/>
      <c r="AG502" s="24"/>
    </row>
    <row r="503" spans="7:33" ht="15.75" customHeight="1">
      <c r="G503" s="24"/>
      <c r="H503" s="24"/>
      <c r="I503" s="24"/>
      <c r="J503" s="24"/>
      <c r="K503" s="24"/>
      <c r="L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6"/>
      <c r="Z503" s="24"/>
      <c r="AA503" s="24"/>
      <c r="AC503" s="24"/>
      <c r="AF503" s="24"/>
      <c r="AG503" s="24"/>
    </row>
    <row r="504" spans="7:33" ht="15.75" customHeight="1">
      <c r="G504" s="24"/>
      <c r="H504" s="24"/>
      <c r="I504" s="24"/>
      <c r="J504" s="24"/>
      <c r="K504" s="24"/>
      <c r="L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6"/>
      <c r="Z504" s="24"/>
      <c r="AA504" s="24"/>
      <c r="AC504" s="24"/>
      <c r="AF504" s="24"/>
      <c r="AG504" s="24"/>
    </row>
    <row r="505" spans="7:33" ht="15.75" customHeight="1">
      <c r="G505" s="24"/>
      <c r="H505" s="24"/>
      <c r="I505" s="24"/>
      <c r="J505" s="24"/>
      <c r="K505" s="24"/>
      <c r="L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6"/>
      <c r="Z505" s="24"/>
      <c r="AA505" s="24"/>
      <c r="AC505" s="24"/>
      <c r="AF505" s="24"/>
      <c r="AG505" s="24"/>
    </row>
    <row r="506" spans="7:33" ht="15.75" customHeight="1">
      <c r="G506" s="24"/>
      <c r="H506" s="24"/>
      <c r="I506" s="24"/>
      <c r="J506" s="24"/>
      <c r="K506" s="24"/>
      <c r="L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6"/>
      <c r="Z506" s="24"/>
      <c r="AA506" s="24"/>
      <c r="AC506" s="24"/>
      <c r="AF506" s="24"/>
      <c r="AG506" s="24"/>
    </row>
    <row r="507" spans="7:33" ht="15.75" customHeight="1">
      <c r="G507" s="24"/>
      <c r="H507" s="24"/>
      <c r="I507" s="24"/>
      <c r="J507" s="24"/>
      <c r="K507" s="24"/>
      <c r="L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6"/>
      <c r="Z507" s="24"/>
      <c r="AA507" s="24"/>
      <c r="AC507" s="24"/>
      <c r="AF507" s="24"/>
      <c r="AG507" s="24"/>
    </row>
    <row r="508" spans="7:33" ht="15.75" customHeight="1">
      <c r="G508" s="24"/>
      <c r="H508" s="24"/>
      <c r="I508" s="24"/>
      <c r="J508" s="24"/>
      <c r="K508" s="24"/>
      <c r="L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6"/>
      <c r="Z508" s="24"/>
      <c r="AA508" s="24"/>
      <c r="AC508" s="24"/>
      <c r="AF508" s="24"/>
      <c r="AG508" s="24"/>
    </row>
    <row r="509" spans="7:33" ht="15.75" customHeight="1">
      <c r="G509" s="24"/>
      <c r="H509" s="24"/>
      <c r="I509" s="24"/>
      <c r="J509" s="24"/>
      <c r="K509" s="24"/>
      <c r="L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6"/>
      <c r="Z509" s="24"/>
      <c r="AA509" s="24"/>
      <c r="AC509" s="24"/>
      <c r="AF509" s="24"/>
      <c r="AG509" s="24"/>
    </row>
    <row r="510" spans="7:33" ht="15.75" customHeight="1">
      <c r="G510" s="24"/>
      <c r="H510" s="24"/>
      <c r="I510" s="24"/>
      <c r="J510" s="24"/>
      <c r="K510" s="24"/>
      <c r="L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6"/>
      <c r="Z510" s="24"/>
      <c r="AA510" s="24"/>
      <c r="AC510" s="24"/>
      <c r="AF510" s="24"/>
      <c r="AG510" s="24"/>
    </row>
    <row r="511" spans="7:33" ht="15.75" customHeight="1">
      <c r="G511" s="24"/>
      <c r="H511" s="24"/>
      <c r="I511" s="24"/>
      <c r="J511" s="24"/>
      <c r="K511" s="24"/>
      <c r="L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6"/>
      <c r="Z511" s="24"/>
      <c r="AA511" s="24"/>
      <c r="AC511" s="24"/>
      <c r="AF511" s="24"/>
      <c r="AG511" s="24"/>
    </row>
    <row r="512" spans="7:33" ht="15.75" customHeight="1">
      <c r="G512" s="24"/>
      <c r="H512" s="24"/>
      <c r="I512" s="24"/>
      <c r="J512" s="24"/>
      <c r="K512" s="24"/>
      <c r="L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6"/>
      <c r="Z512" s="24"/>
      <c r="AA512" s="24"/>
      <c r="AC512" s="24"/>
      <c r="AF512" s="24"/>
      <c r="AG512" s="24"/>
    </row>
    <row r="513" spans="7:33" ht="15.75" customHeight="1">
      <c r="G513" s="24"/>
      <c r="H513" s="24"/>
      <c r="I513" s="24"/>
      <c r="J513" s="24"/>
      <c r="K513" s="24"/>
      <c r="L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6"/>
      <c r="Z513" s="24"/>
      <c r="AA513" s="24"/>
      <c r="AC513" s="24"/>
      <c r="AF513" s="24"/>
      <c r="AG513" s="24"/>
    </row>
    <row r="514" spans="7:33" ht="15.75" customHeight="1">
      <c r="G514" s="24"/>
      <c r="H514" s="24"/>
      <c r="I514" s="24"/>
      <c r="J514" s="24"/>
      <c r="K514" s="24"/>
      <c r="L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6"/>
      <c r="Z514" s="24"/>
      <c r="AA514" s="24"/>
      <c r="AC514" s="24"/>
      <c r="AF514" s="24"/>
      <c r="AG514" s="24"/>
    </row>
    <row r="515" spans="7:33" ht="15.75" customHeight="1">
      <c r="G515" s="24"/>
      <c r="H515" s="24"/>
      <c r="I515" s="24"/>
      <c r="J515" s="24"/>
      <c r="K515" s="24"/>
      <c r="L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6"/>
      <c r="Z515" s="24"/>
      <c r="AA515" s="24"/>
      <c r="AC515" s="24"/>
      <c r="AF515" s="24"/>
      <c r="AG515" s="24"/>
    </row>
    <row r="516" spans="7:33" ht="15.75" customHeight="1">
      <c r="G516" s="24"/>
      <c r="H516" s="24"/>
      <c r="I516" s="24"/>
      <c r="J516" s="24"/>
      <c r="K516" s="24"/>
      <c r="L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6"/>
      <c r="Z516" s="24"/>
      <c r="AA516" s="24"/>
      <c r="AC516" s="24"/>
      <c r="AF516" s="24"/>
      <c r="AG516" s="24"/>
    </row>
    <row r="517" spans="7:33" ht="15.75" customHeight="1">
      <c r="G517" s="24"/>
      <c r="H517" s="24"/>
      <c r="I517" s="24"/>
      <c r="J517" s="24"/>
      <c r="K517" s="24"/>
      <c r="L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6"/>
      <c r="Z517" s="24"/>
      <c r="AA517" s="24"/>
      <c r="AC517" s="24"/>
      <c r="AF517" s="24"/>
      <c r="AG517" s="24"/>
    </row>
    <row r="518" spans="7:33" ht="15.75" customHeight="1">
      <c r="G518" s="24"/>
      <c r="H518" s="24"/>
      <c r="I518" s="24"/>
      <c r="J518" s="24"/>
      <c r="K518" s="24"/>
      <c r="L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6"/>
      <c r="Z518" s="24"/>
      <c r="AA518" s="24"/>
      <c r="AC518" s="24"/>
      <c r="AF518" s="24"/>
      <c r="AG518" s="24"/>
    </row>
    <row r="519" spans="7:33" ht="15.75" customHeight="1">
      <c r="G519" s="24"/>
      <c r="H519" s="24"/>
      <c r="I519" s="24"/>
      <c r="J519" s="24"/>
      <c r="K519" s="24"/>
      <c r="L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6"/>
      <c r="Z519" s="24"/>
      <c r="AA519" s="24"/>
      <c r="AC519" s="24"/>
      <c r="AF519" s="24"/>
      <c r="AG519" s="24"/>
    </row>
    <row r="520" spans="7:33" ht="15.75" customHeight="1">
      <c r="G520" s="24"/>
      <c r="H520" s="24"/>
      <c r="I520" s="24"/>
      <c r="J520" s="24"/>
      <c r="K520" s="24"/>
      <c r="L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6"/>
      <c r="Z520" s="24"/>
      <c r="AA520" s="24"/>
      <c r="AC520" s="24"/>
      <c r="AF520" s="24"/>
      <c r="AG520" s="24"/>
    </row>
    <row r="521" spans="7:33" ht="15.75" customHeight="1">
      <c r="G521" s="24"/>
      <c r="H521" s="24"/>
      <c r="I521" s="24"/>
      <c r="J521" s="24"/>
      <c r="K521" s="24"/>
      <c r="L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6"/>
      <c r="Z521" s="24"/>
      <c r="AA521" s="24"/>
      <c r="AC521" s="24"/>
      <c r="AF521" s="24"/>
      <c r="AG521" s="24"/>
    </row>
    <row r="522" spans="7:33" ht="15.75" customHeight="1">
      <c r="G522" s="24"/>
      <c r="H522" s="24"/>
      <c r="I522" s="24"/>
      <c r="J522" s="24"/>
      <c r="K522" s="24"/>
      <c r="L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6"/>
      <c r="Z522" s="24"/>
      <c r="AA522" s="24"/>
      <c r="AC522" s="24"/>
      <c r="AF522" s="24"/>
      <c r="AG522" s="24"/>
    </row>
    <row r="523" spans="7:33" ht="15.75" customHeight="1">
      <c r="G523" s="24"/>
      <c r="H523" s="24"/>
      <c r="I523" s="24"/>
      <c r="J523" s="24"/>
      <c r="K523" s="24"/>
      <c r="L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6"/>
      <c r="Z523" s="24"/>
      <c r="AA523" s="24"/>
      <c r="AC523" s="24"/>
      <c r="AF523" s="24"/>
      <c r="AG523" s="24"/>
    </row>
    <row r="524" spans="7:33" ht="15.75" customHeight="1">
      <c r="G524" s="24"/>
      <c r="H524" s="24"/>
      <c r="I524" s="24"/>
      <c r="J524" s="24"/>
      <c r="K524" s="24"/>
      <c r="L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6"/>
      <c r="Z524" s="24"/>
      <c r="AA524" s="24"/>
      <c r="AC524" s="24"/>
      <c r="AF524" s="24"/>
      <c r="AG524" s="24"/>
    </row>
    <row r="525" spans="7:33" ht="15.75" customHeight="1">
      <c r="G525" s="24"/>
      <c r="H525" s="24"/>
      <c r="I525" s="24"/>
      <c r="J525" s="24"/>
      <c r="K525" s="24"/>
      <c r="L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6"/>
      <c r="Z525" s="24"/>
      <c r="AA525" s="24"/>
      <c r="AC525" s="24"/>
      <c r="AF525" s="24"/>
      <c r="AG525" s="24"/>
    </row>
    <row r="526" spans="7:33" ht="15.75" customHeight="1">
      <c r="G526" s="24"/>
      <c r="H526" s="24"/>
      <c r="I526" s="24"/>
      <c r="J526" s="24"/>
      <c r="K526" s="24"/>
      <c r="L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6"/>
      <c r="Z526" s="24"/>
      <c r="AA526" s="24"/>
      <c r="AC526" s="24"/>
      <c r="AF526" s="24"/>
      <c r="AG526" s="24"/>
    </row>
    <row r="527" spans="7:33" ht="15.75" customHeight="1">
      <c r="G527" s="24"/>
      <c r="H527" s="24"/>
      <c r="I527" s="24"/>
      <c r="J527" s="24"/>
      <c r="K527" s="24"/>
      <c r="L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6"/>
      <c r="Z527" s="24"/>
      <c r="AA527" s="24"/>
      <c r="AC527" s="24"/>
      <c r="AF527" s="24"/>
      <c r="AG527" s="24"/>
    </row>
    <row r="528" spans="7:33" ht="15.75" customHeight="1">
      <c r="G528" s="24"/>
      <c r="H528" s="24"/>
      <c r="I528" s="24"/>
      <c r="J528" s="24"/>
      <c r="K528" s="24"/>
      <c r="L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6"/>
      <c r="Z528" s="24"/>
      <c r="AA528" s="24"/>
      <c r="AC528" s="24"/>
      <c r="AF528" s="24"/>
      <c r="AG528" s="24"/>
    </row>
    <row r="529" spans="7:33" ht="15.75" customHeight="1">
      <c r="G529" s="24"/>
      <c r="H529" s="24"/>
      <c r="I529" s="24"/>
      <c r="J529" s="24"/>
      <c r="K529" s="24"/>
      <c r="L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6"/>
      <c r="Z529" s="24"/>
      <c r="AA529" s="24"/>
      <c r="AC529" s="24"/>
      <c r="AF529" s="24"/>
      <c r="AG529" s="24"/>
    </row>
    <row r="530" spans="7:33" ht="15.75" customHeight="1">
      <c r="G530" s="24"/>
      <c r="H530" s="24"/>
      <c r="I530" s="24"/>
      <c r="J530" s="24"/>
      <c r="K530" s="24"/>
      <c r="L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6"/>
      <c r="Z530" s="24"/>
      <c r="AA530" s="24"/>
      <c r="AC530" s="24"/>
      <c r="AF530" s="24"/>
      <c r="AG530" s="24"/>
    </row>
    <row r="531" spans="7:33" ht="15.75" customHeight="1">
      <c r="G531" s="24"/>
      <c r="H531" s="24"/>
      <c r="I531" s="24"/>
      <c r="J531" s="24"/>
      <c r="K531" s="24"/>
      <c r="L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6"/>
      <c r="Z531" s="24"/>
      <c r="AA531" s="24"/>
      <c r="AC531" s="24"/>
      <c r="AF531" s="24"/>
      <c r="AG531" s="24"/>
    </row>
    <row r="532" spans="7:33" ht="15.75" customHeight="1">
      <c r="G532" s="24"/>
      <c r="H532" s="24"/>
      <c r="I532" s="24"/>
      <c r="J532" s="24"/>
      <c r="K532" s="24"/>
      <c r="L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6"/>
      <c r="Z532" s="24"/>
      <c r="AA532" s="24"/>
      <c r="AC532" s="24"/>
      <c r="AF532" s="24"/>
      <c r="AG532" s="24"/>
    </row>
    <row r="533" spans="7:33" ht="15.75" customHeight="1">
      <c r="G533" s="24"/>
      <c r="H533" s="24"/>
      <c r="I533" s="24"/>
      <c r="J533" s="24"/>
      <c r="K533" s="24"/>
      <c r="L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6"/>
      <c r="Z533" s="24"/>
      <c r="AA533" s="24"/>
      <c r="AC533" s="24"/>
      <c r="AF533" s="24"/>
      <c r="AG533" s="24"/>
    </row>
    <row r="534" spans="7:33" ht="15.75" customHeight="1">
      <c r="G534" s="24"/>
      <c r="H534" s="24"/>
      <c r="I534" s="24"/>
      <c r="J534" s="24"/>
      <c r="K534" s="24"/>
      <c r="L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6"/>
      <c r="Z534" s="24"/>
      <c r="AA534" s="24"/>
      <c r="AC534" s="24"/>
      <c r="AF534" s="24"/>
      <c r="AG534" s="24"/>
    </row>
    <row r="535" spans="7:33" ht="15.75" customHeight="1">
      <c r="G535" s="24"/>
      <c r="H535" s="24"/>
      <c r="I535" s="24"/>
      <c r="J535" s="24"/>
      <c r="K535" s="24"/>
      <c r="L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6"/>
      <c r="Z535" s="24"/>
      <c r="AA535" s="24"/>
      <c r="AC535" s="24"/>
      <c r="AF535" s="24"/>
      <c r="AG535" s="24"/>
    </row>
    <row r="536" spans="7:33" ht="15.75" customHeight="1">
      <c r="G536" s="24"/>
      <c r="H536" s="24"/>
      <c r="I536" s="24"/>
      <c r="J536" s="24"/>
      <c r="K536" s="24"/>
      <c r="L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6"/>
      <c r="Z536" s="24"/>
      <c r="AA536" s="24"/>
      <c r="AC536" s="24"/>
      <c r="AF536" s="24"/>
      <c r="AG536" s="24"/>
    </row>
    <row r="537" spans="7:33" ht="15.75" customHeight="1">
      <c r="G537" s="24"/>
      <c r="H537" s="24"/>
      <c r="I537" s="24"/>
      <c r="J537" s="24"/>
      <c r="K537" s="24"/>
      <c r="L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6"/>
      <c r="Z537" s="24"/>
      <c r="AA537" s="24"/>
      <c r="AC537" s="24"/>
      <c r="AF537" s="24"/>
      <c r="AG537" s="24"/>
    </row>
    <row r="538" spans="7:33" ht="15.75" customHeight="1">
      <c r="G538" s="24"/>
      <c r="H538" s="24"/>
      <c r="I538" s="24"/>
      <c r="J538" s="24"/>
      <c r="K538" s="24"/>
      <c r="L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6"/>
      <c r="Z538" s="24"/>
      <c r="AA538" s="24"/>
      <c r="AC538" s="24"/>
      <c r="AF538" s="24"/>
      <c r="AG538" s="24"/>
    </row>
    <row r="539" spans="7:33" ht="15.75" customHeight="1">
      <c r="G539" s="24"/>
      <c r="H539" s="24"/>
      <c r="I539" s="24"/>
      <c r="J539" s="24"/>
      <c r="K539" s="24"/>
      <c r="L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6"/>
      <c r="Z539" s="24"/>
      <c r="AA539" s="24"/>
      <c r="AC539" s="24"/>
      <c r="AF539" s="24"/>
      <c r="AG539" s="24"/>
    </row>
    <row r="540" spans="7:33" ht="15.75" customHeight="1">
      <c r="G540" s="24"/>
      <c r="H540" s="24"/>
      <c r="I540" s="24"/>
      <c r="J540" s="24"/>
      <c r="K540" s="24"/>
      <c r="L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6"/>
      <c r="Z540" s="24"/>
      <c r="AA540" s="24"/>
      <c r="AC540" s="24"/>
      <c r="AF540" s="24"/>
      <c r="AG540" s="24"/>
    </row>
    <row r="541" spans="7:33" ht="15.75" customHeight="1">
      <c r="G541" s="24"/>
      <c r="H541" s="24"/>
      <c r="I541" s="24"/>
      <c r="J541" s="24"/>
      <c r="K541" s="24"/>
      <c r="L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6"/>
      <c r="Z541" s="24"/>
      <c r="AA541" s="24"/>
      <c r="AC541" s="24"/>
      <c r="AF541" s="24"/>
      <c r="AG541" s="24"/>
    </row>
    <row r="542" spans="7:33" ht="15.75" customHeight="1">
      <c r="G542" s="24"/>
      <c r="H542" s="24"/>
      <c r="I542" s="24"/>
      <c r="J542" s="24"/>
      <c r="K542" s="24"/>
      <c r="L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6"/>
      <c r="Z542" s="24"/>
      <c r="AA542" s="24"/>
      <c r="AC542" s="24"/>
      <c r="AF542" s="24"/>
      <c r="AG542" s="24"/>
    </row>
    <row r="543" spans="7:33" ht="15.75" customHeight="1">
      <c r="G543" s="24"/>
      <c r="H543" s="24"/>
      <c r="I543" s="24"/>
      <c r="J543" s="24"/>
      <c r="K543" s="24"/>
      <c r="L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6"/>
      <c r="Z543" s="24"/>
      <c r="AA543" s="24"/>
      <c r="AC543" s="24"/>
      <c r="AF543" s="24"/>
      <c r="AG543" s="24"/>
    </row>
    <row r="544" spans="7:33" ht="15.75" customHeight="1">
      <c r="G544" s="24"/>
      <c r="H544" s="24"/>
      <c r="I544" s="24"/>
      <c r="J544" s="24"/>
      <c r="K544" s="24"/>
      <c r="L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6"/>
      <c r="Z544" s="24"/>
      <c r="AA544" s="24"/>
      <c r="AC544" s="24"/>
      <c r="AF544" s="24"/>
      <c r="AG544" s="24"/>
    </row>
    <row r="545" spans="7:33" ht="15.75" customHeight="1">
      <c r="G545" s="24"/>
      <c r="H545" s="24"/>
      <c r="I545" s="24"/>
      <c r="J545" s="24"/>
      <c r="K545" s="24"/>
      <c r="L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6"/>
      <c r="Z545" s="24"/>
      <c r="AA545" s="24"/>
      <c r="AC545" s="24"/>
      <c r="AF545" s="24"/>
      <c r="AG545" s="24"/>
    </row>
    <row r="546" spans="7:33" ht="15.75" customHeight="1">
      <c r="G546" s="24"/>
      <c r="H546" s="24"/>
      <c r="I546" s="24"/>
      <c r="J546" s="24"/>
      <c r="K546" s="24"/>
      <c r="L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6"/>
      <c r="Z546" s="24"/>
      <c r="AA546" s="24"/>
      <c r="AC546" s="24"/>
      <c r="AF546" s="24"/>
      <c r="AG546" s="24"/>
    </row>
    <row r="547" spans="7:33" ht="15.75" customHeight="1">
      <c r="G547" s="24"/>
      <c r="H547" s="24"/>
      <c r="I547" s="24"/>
      <c r="J547" s="24"/>
      <c r="K547" s="24"/>
      <c r="L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6"/>
      <c r="Z547" s="24"/>
      <c r="AA547" s="24"/>
      <c r="AC547" s="24"/>
      <c r="AF547" s="24"/>
      <c r="AG547" s="24"/>
    </row>
    <row r="548" spans="7:33" ht="15.75" customHeight="1">
      <c r="G548" s="24"/>
      <c r="H548" s="24"/>
      <c r="I548" s="24"/>
      <c r="J548" s="24"/>
      <c r="K548" s="24"/>
      <c r="L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6"/>
      <c r="Z548" s="24"/>
      <c r="AA548" s="24"/>
      <c r="AC548" s="24"/>
      <c r="AF548" s="24"/>
      <c r="AG548" s="24"/>
    </row>
    <row r="549" spans="7:33" ht="15.75" customHeight="1">
      <c r="G549" s="24"/>
      <c r="H549" s="24"/>
      <c r="I549" s="24"/>
      <c r="J549" s="24"/>
      <c r="K549" s="24"/>
      <c r="L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6"/>
      <c r="Z549" s="24"/>
      <c r="AA549" s="24"/>
      <c r="AC549" s="24"/>
      <c r="AF549" s="24"/>
      <c r="AG549" s="24"/>
    </row>
    <row r="550" spans="7:33" ht="15.75" customHeight="1">
      <c r="G550" s="24"/>
      <c r="H550" s="24"/>
      <c r="I550" s="24"/>
      <c r="J550" s="24"/>
      <c r="K550" s="24"/>
      <c r="L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6"/>
      <c r="Z550" s="24"/>
      <c r="AA550" s="24"/>
      <c r="AC550" s="24"/>
      <c r="AF550" s="24"/>
      <c r="AG550" s="24"/>
    </row>
    <row r="551" spans="7:33" ht="15.75" customHeight="1">
      <c r="G551" s="24"/>
      <c r="H551" s="24"/>
      <c r="I551" s="24"/>
      <c r="J551" s="24"/>
      <c r="K551" s="24"/>
      <c r="L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6"/>
      <c r="Z551" s="24"/>
      <c r="AA551" s="24"/>
      <c r="AC551" s="24"/>
      <c r="AF551" s="24"/>
      <c r="AG551" s="24"/>
    </row>
    <row r="552" spans="7:33" ht="15.75" customHeight="1">
      <c r="G552" s="24"/>
      <c r="H552" s="24"/>
      <c r="I552" s="24"/>
      <c r="J552" s="24"/>
      <c r="K552" s="24"/>
      <c r="L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6"/>
      <c r="Z552" s="24"/>
      <c r="AA552" s="24"/>
      <c r="AC552" s="24"/>
      <c r="AF552" s="24"/>
      <c r="AG552" s="24"/>
    </row>
    <row r="553" spans="7:33" ht="15.75" customHeight="1">
      <c r="G553" s="24"/>
      <c r="H553" s="24"/>
      <c r="I553" s="24"/>
      <c r="J553" s="24"/>
      <c r="K553" s="24"/>
      <c r="L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6"/>
      <c r="Z553" s="24"/>
      <c r="AA553" s="24"/>
      <c r="AC553" s="24"/>
      <c r="AF553" s="24"/>
      <c r="AG553" s="24"/>
    </row>
    <row r="554" spans="7:33" ht="15.75" customHeight="1">
      <c r="G554" s="24"/>
      <c r="H554" s="24"/>
      <c r="I554" s="24"/>
      <c r="J554" s="24"/>
      <c r="K554" s="24"/>
      <c r="L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6"/>
      <c r="Z554" s="24"/>
      <c r="AA554" s="24"/>
      <c r="AC554" s="24"/>
      <c r="AF554" s="24"/>
      <c r="AG554" s="24"/>
    </row>
    <row r="555" spans="7:33" ht="15.75" customHeight="1">
      <c r="G555" s="24"/>
      <c r="H555" s="24"/>
      <c r="I555" s="24"/>
      <c r="J555" s="24"/>
      <c r="K555" s="24"/>
      <c r="L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6"/>
      <c r="Z555" s="24"/>
      <c r="AA555" s="24"/>
      <c r="AC555" s="24"/>
      <c r="AF555" s="24"/>
      <c r="AG555" s="24"/>
    </row>
    <row r="556" spans="7:33" ht="15.75" customHeight="1">
      <c r="G556" s="24"/>
      <c r="H556" s="24"/>
      <c r="I556" s="24"/>
      <c r="J556" s="24"/>
      <c r="K556" s="24"/>
      <c r="L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6"/>
      <c r="Z556" s="24"/>
      <c r="AA556" s="24"/>
      <c r="AC556" s="24"/>
      <c r="AF556" s="24"/>
      <c r="AG556" s="24"/>
    </row>
    <row r="557" spans="7:33" ht="15.75" customHeight="1">
      <c r="G557" s="24"/>
      <c r="H557" s="24"/>
      <c r="I557" s="24"/>
      <c r="J557" s="24"/>
      <c r="K557" s="24"/>
      <c r="L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6"/>
      <c r="Z557" s="24"/>
      <c r="AA557" s="24"/>
      <c r="AC557" s="24"/>
      <c r="AF557" s="24"/>
      <c r="AG557" s="24"/>
    </row>
    <row r="558" spans="7:33" ht="15.75" customHeight="1">
      <c r="G558" s="24"/>
      <c r="H558" s="24"/>
      <c r="I558" s="24"/>
      <c r="J558" s="24"/>
      <c r="K558" s="24"/>
      <c r="L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6"/>
      <c r="Z558" s="24"/>
      <c r="AA558" s="24"/>
      <c r="AC558" s="24"/>
      <c r="AF558" s="24"/>
      <c r="AG558" s="24"/>
    </row>
    <row r="559" spans="7:33" ht="15.75" customHeight="1">
      <c r="G559" s="24"/>
      <c r="H559" s="24"/>
      <c r="I559" s="24"/>
      <c r="J559" s="24"/>
      <c r="K559" s="24"/>
      <c r="L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6"/>
      <c r="Z559" s="24"/>
      <c r="AA559" s="24"/>
      <c r="AC559" s="24"/>
      <c r="AF559" s="24"/>
      <c r="AG559" s="24"/>
    </row>
    <row r="560" spans="7:33" ht="15.75" customHeight="1">
      <c r="G560" s="24"/>
      <c r="H560" s="24"/>
      <c r="I560" s="24"/>
      <c r="J560" s="24"/>
      <c r="K560" s="24"/>
      <c r="L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6"/>
      <c r="Z560" s="24"/>
      <c r="AA560" s="24"/>
      <c r="AC560" s="24"/>
      <c r="AF560" s="24"/>
      <c r="AG560" s="24"/>
    </row>
    <row r="561" spans="7:33" ht="15.75" customHeight="1">
      <c r="G561" s="24"/>
      <c r="H561" s="24"/>
      <c r="I561" s="24"/>
      <c r="J561" s="24"/>
      <c r="K561" s="24"/>
      <c r="L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6"/>
      <c r="Z561" s="24"/>
      <c r="AA561" s="24"/>
      <c r="AC561" s="24"/>
      <c r="AF561" s="24"/>
      <c r="AG561" s="24"/>
    </row>
    <row r="562" spans="7:33" ht="15.75" customHeight="1">
      <c r="G562" s="24"/>
      <c r="H562" s="24"/>
      <c r="I562" s="24"/>
      <c r="J562" s="24"/>
      <c r="K562" s="24"/>
      <c r="L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6"/>
      <c r="Z562" s="24"/>
      <c r="AA562" s="24"/>
      <c r="AC562" s="24"/>
      <c r="AF562" s="24"/>
      <c r="AG562" s="24"/>
    </row>
    <row r="563" spans="7:33" ht="15.75" customHeight="1">
      <c r="G563" s="24"/>
      <c r="H563" s="24"/>
      <c r="I563" s="24"/>
      <c r="J563" s="24"/>
      <c r="K563" s="24"/>
      <c r="L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6"/>
      <c r="Z563" s="24"/>
      <c r="AA563" s="24"/>
      <c r="AC563" s="24"/>
      <c r="AF563" s="24"/>
      <c r="AG563" s="24"/>
    </row>
    <row r="564" spans="7:33" ht="15.75" customHeight="1">
      <c r="G564" s="24"/>
      <c r="H564" s="24"/>
      <c r="I564" s="24"/>
      <c r="J564" s="24"/>
      <c r="K564" s="24"/>
      <c r="L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6"/>
      <c r="Z564" s="24"/>
      <c r="AA564" s="24"/>
      <c r="AC564" s="24"/>
      <c r="AF564" s="24"/>
      <c r="AG564" s="24"/>
    </row>
    <row r="565" spans="7:33" ht="15.75" customHeight="1">
      <c r="G565" s="24"/>
      <c r="H565" s="24"/>
      <c r="I565" s="24"/>
      <c r="J565" s="24"/>
      <c r="K565" s="24"/>
      <c r="L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6"/>
      <c r="Z565" s="24"/>
      <c r="AA565" s="24"/>
      <c r="AC565" s="24"/>
      <c r="AF565" s="24"/>
      <c r="AG565" s="24"/>
    </row>
    <row r="566" spans="7:33" ht="15.75" customHeight="1">
      <c r="G566" s="24"/>
      <c r="H566" s="24"/>
      <c r="I566" s="24"/>
      <c r="J566" s="24"/>
      <c r="K566" s="24"/>
      <c r="L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6"/>
      <c r="Z566" s="24"/>
      <c r="AA566" s="24"/>
      <c r="AC566" s="24"/>
      <c r="AF566" s="24"/>
      <c r="AG566" s="24"/>
    </row>
    <row r="567" spans="7:33" ht="15.75" customHeight="1">
      <c r="G567" s="24"/>
      <c r="H567" s="24"/>
      <c r="I567" s="24"/>
      <c r="J567" s="24"/>
      <c r="K567" s="24"/>
      <c r="L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6"/>
      <c r="Z567" s="24"/>
      <c r="AA567" s="24"/>
      <c r="AC567" s="24"/>
      <c r="AF567" s="24"/>
      <c r="AG567" s="24"/>
    </row>
    <row r="568" spans="7:33" ht="15.75" customHeight="1">
      <c r="G568" s="24"/>
      <c r="H568" s="24"/>
      <c r="I568" s="24"/>
      <c r="J568" s="24"/>
      <c r="K568" s="24"/>
      <c r="L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6"/>
      <c r="Z568" s="24"/>
      <c r="AA568" s="24"/>
      <c r="AC568" s="24"/>
      <c r="AF568" s="24"/>
      <c r="AG568" s="24"/>
    </row>
    <row r="569" spans="7:33" ht="15.75" customHeight="1">
      <c r="G569" s="24"/>
      <c r="H569" s="24"/>
      <c r="I569" s="24"/>
      <c r="J569" s="24"/>
      <c r="K569" s="24"/>
      <c r="L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6"/>
      <c r="Z569" s="24"/>
      <c r="AA569" s="24"/>
      <c r="AC569" s="24"/>
      <c r="AF569" s="24"/>
      <c r="AG569" s="24"/>
    </row>
    <row r="570" spans="7:33" ht="15.75" customHeight="1">
      <c r="G570" s="24"/>
      <c r="H570" s="24"/>
      <c r="I570" s="24"/>
      <c r="J570" s="24"/>
      <c r="K570" s="24"/>
      <c r="L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6"/>
      <c r="Z570" s="24"/>
      <c r="AA570" s="24"/>
      <c r="AC570" s="24"/>
      <c r="AF570" s="24"/>
      <c r="AG570" s="24"/>
    </row>
    <row r="571" spans="7:33" ht="15.75" customHeight="1">
      <c r="G571" s="24"/>
      <c r="H571" s="24"/>
      <c r="I571" s="24"/>
      <c r="J571" s="24"/>
      <c r="K571" s="24"/>
      <c r="L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6"/>
      <c r="Z571" s="24"/>
      <c r="AA571" s="24"/>
      <c r="AC571" s="24"/>
      <c r="AF571" s="24"/>
      <c r="AG571" s="24"/>
    </row>
    <row r="572" spans="7:33" ht="15.75" customHeight="1">
      <c r="G572" s="24"/>
      <c r="H572" s="24"/>
      <c r="I572" s="24"/>
      <c r="J572" s="24"/>
      <c r="K572" s="24"/>
      <c r="L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6"/>
      <c r="Z572" s="24"/>
      <c r="AA572" s="24"/>
      <c r="AC572" s="24"/>
      <c r="AF572" s="24"/>
      <c r="AG572" s="24"/>
    </row>
    <row r="573" spans="7:33" ht="15.75" customHeight="1">
      <c r="G573" s="24"/>
      <c r="H573" s="24"/>
      <c r="I573" s="24"/>
      <c r="J573" s="24"/>
      <c r="K573" s="24"/>
      <c r="L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6"/>
      <c r="Z573" s="24"/>
      <c r="AA573" s="24"/>
      <c r="AC573" s="24"/>
      <c r="AF573" s="24"/>
      <c r="AG573" s="24"/>
    </row>
    <row r="574" spans="7:33" ht="15.75" customHeight="1">
      <c r="G574" s="24"/>
      <c r="H574" s="24"/>
      <c r="I574" s="24"/>
      <c r="J574" s="24"/>
      <c r="K574" s="24"/>
      <c r="L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6"/>
      <c r="Z574" s="24"/>
      <c r="AA574" s="24"/>
      <c r="AC574" s="24"/>
      <c r="AF574" s="24"/>
      <c r="AG574" s="24"/>
    </row>
    <row r="575" spans="7:33" ht="15.75" customHeight="1">
      <c r="G575" s="24"/>
      <c r="H575" s="24"/>
      <c r="I575" s="24"/>
      <c r="J575" s="24"/>
      <c r="K575" s="24"/>
      <c r="L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6"/>
      <c r="Z575" s="24"/>
      <c r="AA575" s="24"/>
      <c r="AC575" s="24"/>
      <c r="AF575" s="24"/>
      <c r="AG575" s="24"/>
    </row>
    <row r="576" spans="7:33" ht="15.75" customHeight="1">
      <c r="G576" s="24"/>
      <c r="H576" s="24"/>
      <c r="I576" s="24"/>
      <c r="J576" s="24"/>
      <c r="K576" s="24"/>
      <c r="L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6"/>
      <c r="Z576" s="24"/>
      <c r="AA576" s="24"/>
      <c r="AC576" s="24"/>
      <c r="AF576" s="24"/>
      <c r="AG576" s="24"/>
    </row>
    <row r="577" spans="7:33" ht="15.75" customHeight="1">
      <c r="G577" s="24"/>
      <c r="H577" s="24"/>
      <c r="I577" s="24"/>
      <c r="J577" s="24"/>
      <c r="K577" s="24"/>
      <c r="L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6"/>
      <c r="Z577" s="24"/>
      <c r="AA577" s="24"/>
      <c r="AC577" s="24"/>
      <c r="AF577" s="24"/>
      <c r="AG577" s="24"/>
    </row>
    <row r="578" spans="7:33" ht="15.75" customHeight="1">
      <c r="G578" s="24"/>
      <c r="H578" s="24"/>
      <c r="I578" s="24"/>
      <c r="J578" s="24"/>
      <c r="K578" s="24"/>
      <c r="L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6"/>
      <c r="Z578" s="24"/>
      <c r="AA578" s="24"/>
      <c r="AC578" s="24"/>
      <c r="AF578" s="24"/>
      <c r="AG578" s="24"/>
    </row>
    <row r="579" spans="7:33" ht="15.75" customHeight="1">
      <c r="G579" s="24"/>
      <c r="H579" s="24"/>
      <c r="I579" s="24"/>
      <c r="J579" s="24"/>
      <c r="K579" s="24"/>
      <c r="L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6"/>
      <c r="Z579" s="24"/>
      <c r="AA579" s="24"/>
      <c r="AC579" s="24"/>
      <c r="AF579" s="24"/>
      <c r="AG579" s="24"/>
    </row>
    <row r="580" spans="7:33" ht="15.75" customHeight="1">
      <c r="G580" s="24"/>
      <c r="H580" s="24"/>
      <c r="I580" s="24"/>
      <c r="J580" s="24"/>
      <c r="K580" s="24"/>
      <c r="L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6"/>
      <c r="Z580" s="24"/>
      <c r="AA580" s="24"/>
      <c r="AC580" s="24"/>
      <c r="AF580" s="24"/>
      <c r="AG580" s="24"/>
    </row>
    <row r="581" spans="7:33" ht="15.75" customHeight="1">
      <c r="G581" s="24"/>
      <c r="H581" s="24"/>
      <c r="I581" s="24"/>
      <c r="J581" s="24"/>
      <c r="K581" s="24"/>
      <c r="L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6"/>
      <c r="Z581" s="24"/>
      <c r="AA581" s="24"/>
      <c r="AC581" s="24"/>
      <c r="AF581" s="24"/>
      <c r="AG581" s="24"/>
    </row>
    <row r="582" spans="7:33" ht="15.75" customHeight="1">
      <c r="G582" s="24"/>
      <c r="H582" s="24"/>
      <c r="I582" s="24"/>
      <c r="J582" s="24"/>
      <c r="K582" s="24"/>
      <c r="L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6"/>
      <c r="Z582" s="24"/>
      <c r="AA582" s="24"/>
      <c r="AC582" s="24"/>
      <c r="AF582" s="24"/>
      <c r="AG582" s="24"/>
    </row>
    <row r="583" spans="7:33" ht="15.75" customHeight="1">
      <c r="G583" s="24"/>
      <c r="H583" s="24"/>
      <c r="I583" s="24"/>
      <c r="J583" s="24"/>
      <c r="K583" s="24"/>
      <c r="L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6"/>
      <c r="Z583" s="24"/>
      <c r="AA583" s="24"/>
      <c r="AC583" s="24"/>
      <c r="AF583" s="24"/>
      <c r="AG583" s="24"/>
    </row>
    <row r="584" spans="7:33" ht="15.75" customHeight="1">
      <c r="G584" s="24"/>
      <c r="H584" s="24"/>
      <c r="I584" s="24"/>
      <c r="J584" s="24"/>
      <c r="K584" s="24"/>
      <c r="L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6"/>
      <c r="Z584" s="24"/>
      <c r="AA584" s="24"/>
      <c r="AC584" s="24"/>
      <c r="AF584" s="24"/>
      <c r="AG584" s="24"/>
    </row>
    <row r="585" spans="7:33" ht="15.75" customHeight="1">
      <c r="G585" s="24"/>
      <c r="H585" s="24"/>
      <c r="I585" s="24"/>
      <c r="J585" s="24"/>
      <c r="K585" s="24"/>
      <c r="L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6"/>
      <c r="Z585" s="24"/>
      <c r="AA585" s="24"/>
      <c r="AC585" s="24"/>
      <c r="AF585" s="24"/>
      <c r="AG585" s="24"/>
    </row>
    <row r="586" spans="7:33" ht="15.75" customHeight="1">
      <c r="G586" s="24"/>
      <c r="H586" s="24"/>
      <c r="I586" s="24"/>
      <c r="J586" s="24"/>
      <c r="K586" s="24"/>
      <c r="L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6"/>
      <c r="Z586" s="24"/>
      <c r="AA586" s="24"/>
      <c r="AC586" s="24"/>
      <c r="AF586" s="24"/>
      <c r="AG586" s="24"/>
    </row>
    <row r="587" spans="7:33" ht="15.75" customHeight="1">
      <c r="G587" s="24"/>
      <c r="H587" s="24"/>
      <c r="I587" s="24"/>
      <c r="J587" s="24"/>
      <c r="K587" s="24"/>
      <c r="L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6"/>
      <c r="Z587" s="24"/>
      <c r="AA587" s="24"/>
      <c r="AC587" s="24"/>
      <c r="AF587" s="24"/>
      <c r="AG587" s="24"/>
    </row>
    <row r="588" spans="7:33" ht="15.75" customHeight="1">
      <c r="G588" s="24"/>
      <c r="H588" s="24"/>
      <c r="I588" s="24"/>
      <c r="J588" s="24"/>
      <c r="K588" s="24"/>
      <c r="L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6"/>
      <c r="Z588" s="24"/>
      <c r="AA588" s="24"/>
      <c r="AC588" s="24"/>
      <c r="AF588" s="24"/>
      <c r="AG588" s="24"/>
    </row>
    <row r="589" spans="7:33" ht="15.75" customHeight="1">
      <c r="G589" s="24"/>
      <c r="H589" s="24"/>
      <c r="I589" s="24"/>
      <c r="J589" s="24"/>
      <c r="K589" s="24"/>
      <c r="L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6"/>
      <c r="Z589" s="24"/>
      <c r="AA589" s="24"/>
      <c r="AC589" s="24"/>
      <c r="AF589" s="24"/>
      <c r="AG589" s="24"/>
    </row>
    <row r="590" spans="7:33" ht="15.75" customHeight="1">
      <c r="G590" s="24"/>
      <c r="H590" s="24"/>
      <c r="I590" s="24"/>
      <c r="J590" s="24"/>
      <c r="K590" s="24"/>
      <c r="L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6"/>
      <c r="Z590" s="24"/>
      <c r="AA590" s="24"/>
      <c r="AC590" s="24"/>
      <c r="AF590" s="24"/>
      <c r="AG590" s="24"/>
    </row>
    <row r="591" spans="7:33" ht="15.75" customHeight="1">
      <c r="G591" s="24"/>
      <c r="H591" s="24"/>
      <c r="I591" s="24"/>
      <c r="J591" s="24"/>
      <c r="K591" s="24"/>
      <c r="L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6"/>
      <c r="Z591" s="24"/>
      <c r="AA591" s="24"/>
      <c r="AC591" s="24"/>
      <c r="AF591" s="24"/>
      <c r="AG591" s="24"/>
    </row>
    <row r="592" spans="7:33" ht="15.75" customHeight="1">
      <c r="G592" s="24"/>
      <c r="H592" s="24"/>
      <c r="I592" s="24"/>
      <c r="J592" s="24"/>
      <c r="K592" s="24"/>
      <c r="L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6"/>
      <c r="Z592" s="24"/>
      <c r="AA592" s="24"/>
      <c r="AC592" s="24"/>
      <c r="AF592" s="24"/>
      <c r="AG592" s="24"/>
    </row>
    <row r="593" spans="7:33" ht="15.75" customHeight="1">
      <c r="G593" s="24"/>
      <c r="H593" s="24"/>
      <c r="I593" s="24"/>
      <c r="J593" s="24"/>
      <c r="K593" s="24"/>
      <c r="L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6"/>
      <c r="Z593" s="24"/>
      <c r="AA593" s="24"/>
      <c r="AC593" s="24"/>
      <c r="AF593" s="24"/>
      <c r="AG593" s="24"/>
    </row>
    <row r="594" spans="7:33" ht="15.75" customHeight="1">
      <c r="G594" s="24"/>
      <c r="H594" s="24"/>
      <c r="I594" s="24"/>
      <c r="J594" s="24"/>
      <c r="K594" s="24"/>
      <c r="L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6"/>
      <c r="Z594" s="24"/>
      <c r="AA594" s="24"/>
      <c r="AC594" s="24"/>
      <c r="AF594" s="24"/>
      <c r="AG594" s="24"/>
    </row>
    <row r="595" spans="7:33" ht="15.75" customHeight="1">
      <c r="G595" s="24"/>
      <c r="H595" s="24"/>
      <c r="I595" s="24"/>
      <c r="J595" s="24"/>
      <c r="K595" s="24"/>
      <c r="L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6"/>
      <c r="Z595" s="24"/>
      <c r="AA595" s="24"/>
      <c r="AC595" s="24"/>
      <c r="AF595" s="24"/>
      <c r="AG595" s="24"/>
    </row>
    <row r="596" spans="7:33" ht="15.75" customHeight="1">
      <c r="G596" s="24"/>
      <c r="H596" s="24"/>
      <c r="I596" s="24"/>
      <c r="J596" s="24"/>
      <c r="K596" s="24"/>
      <c r="L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6"/>
      <c r="Z596" s="24"/>
      <c r="AA596" s="24"/>
      <c r="AC596" s="24"/>
      <c r="AF596" s="24"/>
      <c r="AG596" s="24"/>
    </row>
    <row r="597" spans="7:33" ht="15.75" customHeight="1">
      <c r="G597" s="24"/>
      <c r="H597" s="24"/>
      <c r="I597" s="24"/>
      <c r="J597" s="24"/>
      <c r="K597" s="24"/>
      <c r="L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6"/>
      <c r="Z597" s="24"/>
      <c r="AA597" s="24"/>
      <c r="AC597" s="24"/>
      <c r="AF597" s="24"/>
      <c r="AG597" s="24"/>
    </row>
    <row r="598" spans="7:33" ht="15.75" customHeight="1">
      <c r="G598" s="24"/>
      <c r="H598" s="24"/>
      <c r="I598" s="24"/>
      <c r="J598" s="24"/>
      <c r="K598" s="24"/>
      <c r="L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6"/>
      <c r="Z598" s="24"/>
      <c r="AA598" s="24"/>
      <c r="AC598" s="24"/>
      <c r="AF598" s="24"/>
      <c r="AG598" s="24"/>
    </row>
    <row r="599" spans="7:33" ht="15.75" customHeight="1">
      <c r="G599" s="24"/>
      <c r="H599" s="24"/>
      <c r="I599" s="24"/>
      <c r="J599" s="24"/>
      <c r="K599" s="24"/>
      <c r="L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6"/>
      <c r="Z599" s="24"/>
      <c r="AA599" s="24"/>
      <c r="AC599" s="24"/>
      <c r="AF599" s="24"/>
      <c r="AG599" s="24"/>
    </row>
    <row r="600" spans="7:33" ht="15.75" customHeight="1">
      <c r="G600" s="24"/>
      <c r="H600" s="24"/>
      <c r="I600" s="24"/>
      <c r="J600" s="24"/>
      <c r="K600" s="24"/>
      <c r="L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6"/>
      <c r="Z600" s="24"/>
      <c r="AA600" s="24"/>
      <c r="AC600" s="24"/>
      <c r="AF600" s="24"/>
      <c r="AG600" s="24"/>
    </row>
    <row r="601" spans="7:33" ht="15.75" customHeight="1">
      <c r="G601" s="24"/>
      <c r="H601" s="24"/>
      <c r="I601" s="24"/>
      <c r="J601" s="24"/>
      <c r="K601" s="24"/>
      <c r="L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6"/>
      <c r="Z601" s="24"/>
      <c r="AA601" s="24"/>
      <c r="AC601" s="24"/>
      <c r="AF601" s="24"/>
      <c r="AG601" s="24"/>
    </row>
    <row r="602" spans="7:33" ht="15.75" customHeight="1">
      <c r="G602" s="24"/>
      <c r="H602" s="24"/>
      <c r="I602" s="24"/>
      <c r="J602" s="24"/>
      <c r="K602" s="24"/>
      <c r="L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6"/>
      <c r="Z602" s="24"/>
      <c r="AA602" s="24"/>
      <c r="AC602" s="24"/>
      <c r="AF602" s="24"/>
      <c r="AG602" s="24"/>
    </row>
    <row r="603" spans="7:33" ht="15.75" customHeight="1">
      <c r="G603" s="24"/>
      <c r="H603" s="24"/>
      <c r="I603" s="24"/>
      <c r="J603" s="24"/>
      <c r="K603" s="24"/>
      <c r="L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6"/>
      <c r="Z603" s="24"/>
      <c r="AA603" s="24"/>
      <c r="AC603" s="24"/>
      <c r="AF603" s="24"/>
      <c r="AG603" s="24"/>
    </row>
    <row r="604" spans="7:33" ht="15.75" customHeight="1">
      <c r="G604" s="24"/>
      <c r="H604" s="24"/>
      <c r="I604" s="24"/>
      <c r="J604" s="24"/>
      <c r="K604" s="24"/>
      <c r="L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6"/>
      <c r="Z604" s="24"/>
      <c r="AA604" s="24"/>
      <c r="AC604" s="24"/>
      <c r="AF604" s="24"/>
      <c r="AG604" s="24"/>
    </row>
    <row r="605" spans="7:33" ht="15.75" customHeight="1">
      <c r="G605" s="24"/>
      <c r="H605" s="24"/>
      <c r="I605" s="24"/>
      <c r="J605" s="24"/>
      <c r="K605" s="24"/>
      <c r="L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6"/>
      <c r="Z605" s="24"/>
      <c r="AA605" s="24"/>
      <c r="AC605" s="24"/>
      <c r="AF605" s="24"/>
      <c r="AG605" s="24"/>
    </row>
    <row r="606" spans="7:33" ht="15.75" customHeight="1">
      <c r="G606" s="24"/>
      <c r="H606" s="24"/>
      <c r="I606" s="24"/>
      <c r="J606" s="24"/>
      <c r="K606" s="24"/>
      <c r="L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6"/>
      <c r="Z606" s="24"/>
      <c r="AA606" s="24"/>
      <c r="AC606" s="24"/>
      <c r="AF606" s="24"/>
      <c r="AG606" s="24"/>
    </row>
    <row r="607" spans="7:33" ht="15.75" customHeight="1">
      <c r="G607" s="24"/>
      <c r="H607" s="24"/>
      <c r="I607" s="24"/>
      <c r="J607" s="24"/>
      <c r="K607" s="24"/>
      <c r="L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6"/>
      <c r="Z607" s="24"/>
      <c r="AA607" s="24"/>
      <c r="AC607" s="24"/>
      <c r="AF607" s="24"/>
      <c r="AG607" s="24"/>
    </row>
    <row r="608" spans="7:33" ht="15.75" customHeight="1">
      <c r="G608" s="24"/>
      <c r="H608" s="24"/>
      <c r="I608" s="24"/>
      <c r="J608" s="24"/>
      <c r="K608" s="24"/>
      <c r="L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6"/>
      <c r="Z608" s="24"/>
      <c r="AA608" s="24"/>
      <c r="AC608" s="24"/>
      <c r="AF608" s="24"/>
      <c r="AG608" s="24"/>
    </row>
    <row r="609" spans="7:33" ht="15.75" customHeight="1">
      <c r="G609" s="24"/>
      <c r="H609" s="24"/>
      <c r="I609" s="24"/>
      <c r="J609" s="24"/>
      <c r="K609" s="24"/>
      <c r="L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6"/>
      <c r="Z609" s="24"/>
      <c r="AA609" s="24"/>
      <c r="AC609" s="24"/>
      <c r="AF609" s="24"/>
      <c r="AG609" s="24"/>
    </row>
    <row r="610" spans="7:33" ht="15.75" customHeight="1">
      <c r="G610" s="24"/>
      <c r="H610" s="24"/>
      <c r="I610" s="24"/>
      <c r="J610" s="24"/>
      <c r="K610" s="24"/>
      <c r="L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6"/>
      <c r="Z610" s="24"/>
      <c r="AA610" s="24"/>
      <c r="AC610" s="24"/>
      <c r="AF610" s="24"/>
      <c r="AG610" s="24"/>
    </row>
    <row r="611" spans="7:33" ht="15.75" customHeight="1">
      <c r="G611" s="24"/>
      <c r="H611" s="24"/>
      <c r="I611" s="24"/>
      <c r="J611" s="24"/>
      <c r="K611" s="24"/>
      <c r="L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6"/>
      <c r="Z611" s="24"/>
      <c r="AA611" s="24"/>
      <c r="AC611" s="24"/>
      <c r="AF611" s="24"/>
      <c r="AG611" s="24"/>
    </row>
    <row r="612" spans="7:33" ht="15.75" customHeight="1">
      <c r="G612" s="24"/>
      <c r="H612" s="24"/>
      <c r="I612" s="24"/>
      <c r="J612" s="24"/>
      <c r="K612" s="24"/>
      <c r="L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6"/>
      <c r="Z612" s="24"/>
      <c r="AA612" s="24"/>
      <c r="AC612" s="24"/>
      <c r="AF612" s="24"/>
      <c r="AG612" s="24"/>
    </row>
    <row r="613" spans="7:33" ht="15.75" customHeight="1">
      <c r="G613" s="24"/>
      <c r="H613" s="24"/>
      <c r="I613" s="24"/>
      <c r="J613" s="24"/>
      <c r="K613" s="24"/>
      <c r="L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6"/>
      <c r="Z613" s="24"/>
      <c r="AA613" s="24"/>
      <c r="AC613" s="24"/>
      <c r="AF613" s="24"/>
      <c r="AG613" s="24"/>
    </row>
    <row r="614" spans="7:33" ht="15.75" customHeight="1">
      <c r="G614" s="24"/>
      <c r="H614" s="24"/>
      <c r="I614" s="24"/>
      <c r="J614" s="24"/>
      <c r="K614" s="24"/>
      <c r="L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6"/>
      <c r="Z614" s="24"/>
      <c r="AA614" s="24"/>
      <c r="AC614" s="24"/>
      <c r="AF614" s="24"/>
      <c r="AG614" s="24"/>
    </row>
    <row r="615" spans="7:33" ht="15.75" customHeight="1">
      <c r="G615" s="24"/>
      <c r="H615" s="24"/>
      <c r="I615" s="24"/>
      <c r="J615" s="24"/>
      <c r="K615" s="24"/>
      <c r="L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6"/>
      <c r="Z615" s="24"/>
      <c r="AA615" s="24"/>
      <c r="AC615" s="24"/>
      <c r="AF615" s="24"/>
      <c r="AG615" s="24"/>
    </row>
    <row r="616" spans="7:33" ht="15.75" customHeight="1">
      <c r="G616" s="24"/>
      <c r="H616" s="24"/>
      <c r="I616" s="24"/>
      <c r="J616" s="24"/>
      <c r="K616" s="24"/>
      <c r="L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6"/>
      <c r="Z616" s="24"/>
      <c r="AA616" s="24"/>
      <c r="AC616" s="24"/>
      <c r="AF616" s="24"/>
      <c r="AG616" s="24"/>
    </row>
    <row r="617" spans="7:33" ht="15.75" customHeight="1">
      <c r="G617" s="24"/>
      <c r="H617" s="24"/>
      <c r="I617" s="24"/>
      <c r="J617" s="24"/>
      <c r="K617" s="24"/>
      <c r="L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6"/>
      <c r="Z617" s="24"/>
      <c r="AA617" s="24"/>
      <c r="AC617" s="24"/>
      <c r="AF617" s="24"/>
      <c r="AG617" s="24"/>
    </row>
    <row r="618" spans="7:33" ht="15.75" customHeight="1">
      <c r="G618" s="24"/>
      <c r="H618" s="24"/>
      <c r="I618" s="24"/>
      <c r="J618" s="24"/>
      <c r="K618" s="24"/>
      <c r="L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6"/>
      <c r="Z618" s="24"/>
      <c r="AA618" s="24"/>
      <c r="AC618" s="24"/>
      <c r="AF618" s="24"/>
      <c r="AG618" s="24"/>
    </row>
    <row r="619" spans="7:33" ht="15.75" customHeight="1">
      <c r="G619" s="24"/>
      <c r="H619" s="24"/>
      <c r="I619" s="24"/>
      <c r="J619" s="24"/>
      <c r="K619" s="24"/>
      <c r="L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6"/>
      <c r="Z619" s="24"/>
      <c r="AA619" s="24"/>
      <c r="AC619" s="24"/>
      <c r="AF619" s="24"/>
      <c r="AG619" s="24"/>
    </row>
    <row r="620" spans="7:33" ht="15.75" customHeight="1">
      <c r="G620" s="24"/>
      <c r="H620" s="24"/>
      <c r="I620" s="24"/>
      <c r="J620" s="24"/>
      <c r="K620" s="24"/>
      <c r="L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6"/>
      <c r="Z620" s="24"/>
      <c r="AA620" s="24"/>
      <c r="AC620" s="24"/>
      <c r="AF620" s="24"/>
      <c r="AG620" s="24"/>
    </row>
    <row r="621" spans="7:33" ht="15.75" customHeight="1">
      <c r="G621" s="24"/>
      <c r="H621" s="24"/>
      <c r="I621" s="24"/>
      <c r="J621" s="24"/>
      <c r="K621" s="24"/>
      <c r="L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6"/>
      <c r="Z621" s="24"/>
      <c r="AA621" s="24"/>
      <c r="AC621" s="24"/>
      <c r="AF621" s="24"/>
      <c r="AG621" s="24"/>
    </row>
    <row r="622" spans="7:33" ht="15.75" customHeight="1">
      <c r="G622" s="24"/>
      <c r="H622" s="24"/>
      <c r="I622" s="24"/>
      <c r="J622" s="24"/>
      <c r="K622" s="24"/>
      <c r="L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6"/>
      <c r="Z622" s="24"/>
      <c r="AA622" s="24"/>
      <c r="AC622" s="24"/>
      <c r="AF622" s="24"/>
      <c r="AG622" s="24"/>
    </row>
    <row r="623" spans="7:33" ht="15.75" customHeight="1">
      <c r="G623" s="24"/>
      <c r="H623" s="24"/>
      <c r="I623" s="24"/>
      <c r="J623" s="24"/>
      <c r="K623" s="24"/>
      <c r="L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6"/>
      <c r="Z623" s="24"/>
      <c r="AA623" s="24"/>
      <c r="AC623" s="24"/>
      <c r="AF623" s="24"/>
      <c r="AG623" s="24"/>
    </row>
    <row r="624" spans="7:33" ht="15.75" customHeight="1">
      <c r="G624" s="24"/>
      <c r="H624" s="24"/>
      <c r="I624" s="24"/>
      <c r="J624" s="24"/>
      <c r="K624" s="24"/>
      <c r="L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6"/>
      <c r="Z624" s="24"/>
      <c r="AA624" s="24"/>
      <c r="AC624" s="24"/>
      <c r="AF624" s="24"/>
      <c r="AG624" s="24"/>
    </row>
    <row r="625" spans="7:33" ht="15.75" customHeight="1">
      <c r="G625" s="24"/>
      <c r="H625" s="24"/>
      <c r="I625" s="24"/>
      <c r="J625" s="24"/>
      <c r="K625" s="24"/>
      <c r="L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6"/>
      <c r="Z625" s="24"/>
      <c r="AA625" s="24"/>
      <c r="AC625" s="24"/>
      <c r="AF625" s="24"/>
      <c r="AG625" s="24"/>
    </row>
    <row r="626" spans="7:33" ht="15.75" customHeight="1">
      <c r="G626" s="24"/>
      <c r="H626" s="24"/>
      <c r="I626" s="24"/>
      <c r="J626" s="24"/>
      <c r="K626" s="24"/>
      <c r="L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6"/>
      <c r="Z626" s="24"/>
      <c r="AA626" s="24"/>
      <c r="AC626" s="24"/>
      <c r="AF626" s="24"/>
      <c r="AG626" s="24"/>
    </row>
    <row r="627" spans="7:33" ht="15.75" customHeight="1">
      <c r="G627" s="24"/>
      <c r="H627" s="24"/>
      <c r="I627" s="24"/>
      <c r="J627" s="24"/>
      <c r="K627" s="24"/>
      <c r="L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6"/>
      <c r="Z627" s="24"/>
      <c r="AA627" s="24"/>
      <c r="AC627" s="24"/>
      <c r="AF627" s="24"/>
      <c r="AG627" s="24"/>
    </row>
    <row r="628" spans="7:33" ht="15.75" customHeight="1">
      <c r="G628" s="24"/>
      <c r="H628" s="24"/>
      <c r="I628" s="24"/>
      <c r="J628" s="24"/>
      <c r="K628" s="24"/>
      <c r="L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6"/>
      <c r="Z628" s="24"/>
      <c r="AA628" s="24"/>
      <c r="AC628" s="24"/>
      <c r="AF628" s="24"/>
      <c r="AG628" s="24"/>
    </row>
    <row r="629" spans="7:33" ht="15.75" customHeight="1">
      <c r="G629" s="24"/>
      <c r="H629" s="24"/>
      <c r="I629" s="24"/>
      <c r="J629" s="24"/>
      <c r="K629" s="24"/>
      <c r="L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6"/>
      <c r="Z629" s="24"/>
      <c r="AA629" s="24"/>
      <c r="AC629" s="24"/>
      <c r="AF629" s="24"/>
      <c r="AG629" s="24"/>
    </row>
    <row r="630" spans="7:33" ht="15.75" customHeight="1">
      <c r="G630" s="24"/>
      <c r="H630" s="24"/>
      <c r="I630" s="24"/>
      <c r="J630" s="24"/>
      <c r="K630" s="24"/>
      <c r="L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6"/>
      <c r="Z630" s="24"/>
      <c r="AA630" s="24"/>
      <c r="AC630" s="24"/>
      <c r="AF630" s="24"/>
      <c r="AG630" s="24"/>
    </row>
    <row r="631" spans="7:33" ht="15.75" customHeight="1">
      <c r="G631" s="24"/>
      <c r="H631" s="24"/>
      <c r="I631" s="24"/>
      <c r="J631" s="24"/>
      <c r="K631" s="24"/>
      <c r="L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6"/>
      <c r="Z631" s="24"/>
      <c r="AA631" s="24"/>
      <c r="AC631" s="24"/>
      <c r="AF631" s="24"/>
      <c r="AG631" s="24"/>
    </row>
    <row r="632" spans="7:33" ht="15.75" customHeight="1">
      <c r="G632" s="24"/>
      <c r="H632" s="24"/>
      <c r="I632" s="24"/>
      <c r="J632" s="24"/>
      <c r="K632" s="24"/>
      <c r="L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6"/>
      <c r="Z632" s="24"/>
      <c r="AA632" s="24"/>
      <c r="AC632" s="24"/>
      <c r="AF632" s="24"/>
      <c r="AG632" s="24"/>
    </row>
    <row r="633" spans="7:33" ht="15.75" customHeight="1">
      <c r="G633" s="24"/>
      <c r="H633" s="24"/>
      <c r="I633" s="24"/>
      <c r="J633" s="24"/>
      <c r="K633" s="24"/>
      <c r="L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6"/>
      <c r="Z633" s="24"/>
      <c r="AA633" s="24"/>
      <c r="AC633" s="24"/>
      <c r="AF633" s="24"/>
      <c r="AG633" s="24"/>
    </row>
    <row r="634" spans="7:33" ht="15.75" customHeight="1">
      <c r="G634" s="24"/>
      <c r="H634" s="24"/>
      <c r="I634" s="24"/>
      <c r="J634" s="24"/>
      <c r="K634" s="24"/>
      <c r="L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6"/>
      <c r="Z634" s="24"/>
      <c r="AA634" s="24"/>
      <c r="AC634" s="24"/>
      <c r="AF634" s="24"/>
      <c r="AG634" s="24"/>
    </row>
    <row r="635" spans="7:33" ht="15.75" customHeight="1">
      <c r="G635" s="24"/>
      <c r="H635" s="24"/>
      <c r="I635" s="24"/>
      <c r="J635" s="24"/>
      <c r="K635" s="24"/>
      <c r="L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6"/>
      <c r="Z635" s="24"/>
      <c r="AA635" s="24"/>
      <c r="AC635" s="24"/>
      <c r="AF635" s="24"/>
      <c r="AG635" s="24"/>
    </row>
    <row r="636" spans="7:33" ht="15.75" customHeight="1">
      <c r="G636" s="24"/>
      <c r="H636" s="24"/>
      <c r="I636" s="24"/>
      <c r="J636" s="24"/>
      <c r="K636" s="24"/>
      <c r="L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6"/>
      <c r="Z636" s="24"/>
      <c r="AA636" s="24"/>
      <c r="AC636" s="24"/>
      <c r="AF636" s="24"/>
      <c r="AG636" s="24"/>
    </row>
    <row r="637" spans="7:33" ht="15.75" customHeight="1">
      <c r="G637" s="24"/>
      <c r="H637" s="24"/>
      <c r="I637" s="24"/>
      <c r="J637" s="24"/>
      <c r="K637" s="24"/>
      <c r="L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6"/>
      <c r="Z637" s="24"/>
      <c r="AA637" s="24"/>
      <c r="AC637" s="24"/>
      <c r="AF637" s="24"/>
      <c r="AG637" s="24"/>
    </row>
    <row r="638" spans="7:33" ht="15.75" customHeight="1">
      <c r="G638" s="24"/>
      <c r="H638" s="24"/>
      <c r="I638" s="24"/>
      <c r="J638" s="24"/>
      <c r="K638" s="24"/>
      <c r="L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6"/>
      <c r="Z638" s="24"/>
      <c r="AA638" s="24"/>
      <c r="AC638" s="24"/>
      <c r="AF638" s="24"/>
      <c r="AG638" s="24"/>
    </row>
    <row r="639" spans="7:33" ht="15.75" customHeight="1">
      <c r="G639" s="24"/>
      <c r="H639" s="24"/>
      <c r="I639" s="24"/>
      <c r="J639" s="24"/>
      <c r="K639" s="24"/>
      <c r="L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6"/>
      <c r="Z639" s="24"/>
      <c r="AA639" s="24"/>
      <c r="AC639" s="24"/>
      <c r="AF639" s="24"/>
      <c r="AG639" s="24"/>
    </row>
    <row r="640" spans="7:33" ht="15.75" customHeight="1">
      <c r="G640" s="24"/>
      <c r="H640" s="24"/>
      <c r="I640" s="24"/>
      <c r="J640" s="24"/>
      <c r="K640" s="24"/>
      <c r="L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6"/>
      <c r="Z640" s="24"/>
      <c r="AA640" s="24"/>
      <c r="AC640" s="24"/>
      <c r="AF640" s="24"/>
      <c r="AG640" s="24"/>
    </row>
    <row r="641" spans="7:33" ht="15.75" customHeight="1">
      <c r="G641" s="24"/>
      <c r="H641" s="24"/>
      <c r="I641" s="24"/>
      <c r="J641" s="24"/>
      <c r="K641" s="24"/>
      <c r="L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6"/>
      <c r="Z641" s="24"/>
      <c r="AA641" s="24"/>
      <c r="AC641" s="24"/>
      <c r="AF641" s="24"/>
      <c r="AG641" s="24"/>
    </row>
    <row r="642" spans="7:33" ht="15.75" customHeight="1">
      <c r="G642" s="24"/>
      <c r="H642" s="24"/>
      <c r="I642" s="24"/>
      <c r="J642" s="24"/>
      <c r="K642" s="24"/>
      <c r="L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6"/>
      <c r="Z642" s="24"/>
      <c r="AA642" s="24"/>
      <c r="AC642" s="24"/>
      <c r="AF642" s="24"/>
      <c r="AG642" s="24"/>
    </row>
    <row r="643" spans="7:33" ht="15.75" customHeight="1">
      <c r="G643" s="24"/>
      <c r="H643" s="24"/>
      <c r="I643" s="24"/>
      <c r="J643" s="24"/>
      <c r="K643" s="24"/>
      <c r="L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6"/>
      <c r="Z643" s="24"/>
      <c r="AA643" s="24"/>
      <c r="AC643" s="24"/>
      <c r="AF643" s="24"/>
      <c r="AG643" s="24"/>
    </row>
    <row r="644" spans="7:33" ht="15.75" customHeight="1">
      <c r="G644" s="24"/>
      <c r="H644" s="24"/>
      <c r="I644" s="24"/>
      <c r="J644" s="24"/>
      <c r="K644" s="24"/>
      <c r="L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6"/>
      <c r="Z644" s="24"/>
      <c r="AA644" s="24"/>
      <c r="AC644" s="24"/>
      <c r="AF644" s="24"/>
      <c r="AG644" s="24"/>
    </row>
    <row r="645" spans="7:33" ht="15.75" customHeight="1">
      <c r="G645" s="24"/>
      <c r="H645" s="24"/>
      <c r="I645" s="24"/>
      <c r="J645" s="24"/>
      <c r="K645" s="24"/>
      <c r="L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6"/>
      <c r="Z645" s="24"/>
      <c r="AA645" s="24"/>
      <c r="AC645" s="24"/>
      <c r="AF645" s="24"/>
      <c r="AG645" s="24"/>
    </row>
    <row r="646" spans="7:33" ht="15.75" customHeight="1">
      <c r="G646" s="24"/>
      <c r="H646" s="24"/>
      <c r="I646" s="24"/>
      <c r="J646" s="24"/>
      <c r="K646" s="24"/>
      <c r="L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6"/>
      <c r="Z646" s="24"/>
      <c r="AA646" s="24"/>
      <c r="AC646" s="24"/>
      <c r="AF646" s="24"/>
      <c r="AG646" s="24"/>
    </row>
    <row r="647" spans="7:33" ht="15.75" customHeight="1">
      <c r="G647" s="24"/>
      <c r="H647" s="24"/>
      <c r="I647" s="24"/>
      <c r="J647" s="24"/>
      <c r="K647" s="24"/>
      <c r="L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6"/>
      <c r="Z647" s="24"/>
      <c r="AA647" s="24"/>
      <c r="AC647" s="24"/>
      <c r="AF647" s="24"/>
      <c r="AG647" s="24"/>
    </row>
    <row r="648" spans="7:33" ht="15.75" customHeight="1">
      <c r="G648" s="24"/>
      <c r="H648" s="24"/>
      <c r="I648" s="24"/>
      <c r="J648" s="24"/>
      <c r="K648" s="24"/>
      <c r="L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6"/>
      <c r="Z648" s="24"/>
      <c r="AA648" s="24"/>
      <c r="AC648" s="24"/>
      <c r="AF648" s="24"/>
      <c r="AG648" s="24"/>
    </row>
    <row r="649" spans="7:33" ht="15.75" customHeight="1">
      <c r="G649" s="24"/>
      <c r="H649" s="24"/>
      <c r="I649" s="24"/>
      <c r="J649" s="24"/>
      <c r="K649" s="24"/>
      <c r="L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6"/>
      <c r="Z649" s="24"/>
      <c r="AA649" s="24"/>
      <c r="AC649" s="24"/>
      <c r="AF649" s="24"/>
      <c r="AG649" s="24"/>
    </row>
    <row r="650" spans="7:33" ht="15.75" customHeight="1">
      <c r="G650" s="24"/>
      <c r="H650" s="24"/>
      <c r="I650" s="24"/>
      <c r="J650" s="24"/>
      <c r="K650" s="24"/>
      <c r="L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6"/>
      <c r="Z650" s="24"/>
      <c r="AA650" s="24"/>
      <c r="AC650" s="24"/>
      <c r="AF650" s="24"/>
      <c r="AG650" s="24"/>
    </row>
    <row r="651" spans="7:33" ht="15.75" customHeight="1">
      <c r="G651" s="24"/>
      <c r="H651" s="24"/>
      <c r="I651" s="24"/>
      <c r="J651" s="24"/>
      <c r="K651" s="24"/>
      <c r="L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6"/>
      <c r="Z651" s="24"/>
      <c r="AA651" s="24"/>
      <c r="AC651" s="24"/>
      <c r="AF651" s="24"/>
      <c r="AG651" s="24"/>
    </row>
    <row r="652" spans="7:33" ht="15.75" customHeight="1">
      <c r="G652" s="24"/>
      <c r="H652" s="24"/>
      <c r="I652" s="24"/>
      <c r="J652" s="24"/>
      <c r="K652" s="24"/>
      <c r="L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6"/>
      <c r="Z652" s="24"/>
      <c r="AA652" s="24"/>
      <c r="AC652" s="24"/>
      <c r="AF652" s="24"/>
      <c r="AG652" s="24"/>
    </row>
    <row r="653" spans="7:33" ht="15.75" customHeight="1">
      <c r="G653" s="24"/>
      <c r="H653" s="24"/>
      <c r="I653" s="24"/>
      <c r="J653" s="24"/>
      <c r="K653" s="24"/>
      <c r="L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6"/>
      <c r="Z653" s="24"/>
      <c r="AA653" s="24"/>
      <c r="AC653" s="24"/>
      <c r="AF653" s="24"/>
      <c r="AG653" s="24"/>
    </row>
    <row r="654" spans="7:33" ht="15.75" customHeight="1">
      <c r="G654" s="24"/>
      <c r="H654" s="24"/>
      <c r="I654" s="24"/>
      <c r="J654" s="24"/>
      <c r="K654" s="24"/>
      <c r="L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6"/>
      <c r="Z654" s="24"/>
      <c r="AA654" s="24"/>
      <c r="AC654" s="24"/>
      <c r="AF654" s="24"/>
      <c r="AG654" s="24"/>
    </row>
    <row r="655" spans="7:33" ht="15.75" customHeight="1">
      <c r="G655" s="24"/>
      <c r="H655" s="24"/>
      <c r="I655" s="24"/>
      <c r="J655" s="24"/>
      <c r="K655" s="24"/>
      <c r="L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6"/>
      <c r="Z655" s="24"/>
      <c r="AA655" s="24"/>
      <c r="AC655" s="24"/>
      <c r="AF655" s="24"/>
      <c r="AG655" s="24"/>
    </row>
    <row r="656" spans="7:33" ht="15.75" customHeight="1">
      <c r="G656" s="24"/>
      <c r="H656" s="24"/>
      <c r="I656" s="24"/>
      <c r="J656" s="24"/>
      <c r="K656" s="24"/>
      <c r="L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6"/>
      <c r="Z656" s="24"/>
      <c r="AA656" s="24"/>
      <c r="AC656" s="24"/>
      <c r="AF656" s="24"/>
      <c r="AG656" s="24"/>
    </row>
    <row r="657" spans="7:33" ht="15.75" customHeight="1">
      <c r="G657" s="24"/>
      <c r="H657" s="24"/>
      <c r="I657" s="24"/>
      <c r="J657" s="24"/>
      <c r="K657" s="24"/>
      <c r="L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6"/>
      <c r="Z657" s="24"/>
      <c r="AA657" s="24"/>
      <c r="AC657" s="24"/>
      <c r="AF657" s="24"/>
      <c r="AG657" s="24"/>
    </row>
    <row r="658" spans="7:33" ht="15.75" customHeight="1">
      <c r="G658" s="24"/>
      <c r="H658" s="24"/>
      <c r="I658" s="24"/>
      <c r="J658" s="24"/>
      <c r="K658" s="24"/>
      <c r="L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6"/>
      <c r="Z658" s="24"/>
      <c r="AA658" s="24"/>
      <c r="AC658" s="24"/>
      <c r="AF658" s="24"/>
      <c r="AG658" s="24"/>
    </row>
    <row r="659" spans="7:33" ht="15.75" customHeight="1">
      <c r="G659" s="24"/>
      <c r="H659" s="24"/>
      <c r="I659" s="24"/>
      <c r="J659" s="24"/>
      <c r="K659" s="24"/>
      <c r="L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6"/>
      <c r="Z659" s="24"/>
      <c r="AA659" s="24"/>
      <c r="AC659" s="24"/>
      <c r="AF659" s="24"/>
      <c r="AG659" s="24"/>
    </row>
    <row r="660" spans="7:33" ht="15.75" customHeight="1">
      <c r="G660" s="24"/>
      <c r="H660" s="24"/>
      <c r="I660" s="24"/>
      <c r="J660" s="24"/>
      <c r="K660" s="24"/>
      <c r="L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6"/>
      <c r="Z660" s="24"/>
      <c r="AA660" s="24"/>
      <c r="AC660" s="24"/>
      <c r="AF660" s="24"/>
      <c r="AG660" s="24"/>
    </row>
    <row r="661" spans="7:33" ht="15.75" customHeight="1">
      <c r="G661" s="24"/>
      <c r="H661" s="24"/>
      <c r="I661" s="24"/>
      <c r="J661" s="24"/>
      <c r="K661" s="24"/>
      <c r="L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6"/>
      <c r="Z661" s="24"/>
      <c r="AA661" s="24"/>
      <c r="AC661" s="24"/>
      <c r="AF661" s="24"/>
      <c r="AG661" s="24"/>
    </row>
    <row r="662" spans="7:33" ht="15.75" customHeight="1">
      <c r="G662" s="24"/>
      <c r="H662" s="24"/>
      <c r="I662" s="24"/>
      <c r="J662" s="24"/>
      <c r="K662" s="24"/>
      <c r="L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6"/>
      <c r="Z662" s="24"/>
      <c r="AA662" s="24"/>
      <c r="AC662" s="24"/>
      <c r="AF662" s="24"/>
      <c r="AG662" s="24"/>
    </row>
    <row r="663" spans="7:33" ht="15.75" customHeight="1">
      <c r="G663" s="24"/>
      <c r="H663" s="24"/>
      <c r="I663" s="24"/>
      <c r="J663" s="24"/>
      <c r="K663" s="24"/>
      <c r="L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6"/>
      <c r="Z663" s="24"/>
      <c r="AA663" s="24"/>
      <c r="AC663" s="24"/>
      <c r="AF663" s="24"/>
      <c r="AG663" s="24"/>
    </row>
    <row r="664" spans="7:33" ht="15.75" customHeight="1">
      <c r="G664" s="24"/>
      <c r="H664" s="24"/>
      <c r="I664" s="24"/>
      <c r="J664" s="24"/>
      <c r="K664" s="24"/>
      <c r="L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6"/>
      <c r="Z664" s="24"/>
      <c r="AA664" s="24"/>
      <c r="AC664" s="24"/>
      <c r="AF664" s="24"/>
      <c r="AG664" s="24"/>
    </row>
    <row r="665" spans="7:33" ht="15.75" customHeight="1">
      <c r="G665" s="24"/>
      <c r="H665" s="24"/>
      <c r="I665" s="24"/>
      <c r="J665" s="24"/>
      <c r="K665" s="24"/>
      <c r="L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6"/>
      <c r="Z665" s="24"/>
      <c r="AA665" s="24"/>
      <c r="AC665" s="24"/>
      <c r="AF665" s="24"/>
      <c r="AG665" s="24"/>
    </row>
    <row r="666" spans="7:33" ht="15.75" customHeight="1">
      <c r="G666" s="24"/>
      <c r="H666" s="24"/>
      <c r="I666" s="24"/>
      <c r="J666" s="24"/>
      <c r="K666" s="24"/>
      <c r="L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6"/>
      <c r="Z666" s="24"/>
      <c r="AA666" s="24"/>
      <c r="AC666" s="24"/>
      <c r="AF666" s="24"/>
      <c r="AG666" s="24"/>
    </row>
    <row r="667" spans="7:33" ht="15.75" customHeight="1">
      <c r="G667" s="24"/>
      <c r="H667" s="24"/>
      <c r="I667" s="24"/>
      <c r="J667" s="24"/>
      <c r="K667" s="24"/>
      <c r="L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6"/>
      <c r="Z667" s="24"/>
      <c r="AA667" s="24"/>
      <c r="AC667" s="24"/>
      <c r="AF667" s="24"/>
      <c r="AG667" s="24"/>
    </row>
    <row r="668" spans="7:33" ht="15.75" customHeight="1">
      <c r="G668" s="24"/>
      <c r="H668" s="24"/>
      <c r="I668" s="24"/>
      <c r="J668" s="24"/>
      <c r="K668" s="24"/>
      <c r="L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6"/>
      <c r="Z668" s="24"/>
      <c r="AA668" s="24"/>
      <c r="AC668" s="24"/>
      <c r="AF668" s="24"/>
      <c r="AG668" s="24"/>
    </row>
    <row r="669" spans="7:33" ht="15.75" customHeight="1">
      <c r="G669" s="24"/>
      <c r="H669" s="24"/>
      <c r="I669" s="24"/>
      <c r="J669" s="24"/>
      <c r="K669" s="24"/>
      <c r="L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6"/>
      <c r="Z669" s="24"/>
      <c r="AA669" s="24"/>
      <c r="AC669" s="24"/>
      <c r="AF669" s="24"/>
      <c r="AG669" s="24"/>
    </row>
    <row r="670" spans="7:33" ht="15.75" customHeight="1">
      <c r="G670" s="24"/>
      <c r="H670" s="24"/>
      <c r="I670" s="24"/>
      <c r="J670" s="24"/>
      <c r="K670" s="24"/>
      <c r="L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6"/>
      <c r="Z670" s="24"/>
      <c r="AA670" s="24"/>
      <c r="AC670" s="24"/>
      <c r="AF670" s="24"/>
      <c r="AG670" s="24"/>
    </row>
    <row r="671" spans="7:33" ht="15.75" customHeight="1">
      <c r="G671" s="24"/>
      <c r="H671" s="24"/>
      <c r="I671" s="24"/>
      <c r="J671" s="24"/>
      <c r="K671" s="24"/>
      <c r="L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6"/>
      <c r="Z671" s="24"/>
      <c r="AA671" s="24"/>
      <c r="AC671" s="24"/>
      <c r="AF671" s="24"/>
      <c r="AG671" s="24"/>
    </row>
    <row r="672" spans="7:33" ht="15.75" customHeight="1">
      <c r="G672" s="24"/>
      <c r="H672" s="24"/>
      <c r="I672" s="24"/>
      <c r="J672" s="24"/>
      <c r="K672" s="24"/>
      <c r="L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6"/>
      <c r="Z672" s="24"/>
      <c r="AA672" s="24"/>
      <c r="AC672" s="24"/>
      <c r="AF672" s="24"/>
      <c r="AG672" s="24"/>
    </row>
    <row r="673" spans="7:33" ht="15.75" customHeight="1">
      <c r="G673" s="24"/>
      <c r="H673" s="24"/>
      <c r="I673" s="24"/>
      <c r="J673" s="24"/>
      <c r="K673" s="24"/>
      <c r="L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6"/>
      <c r="Z673" s="24"/>
      <c r="AA673" s="24"/>
      <c r="AC673" s="24"/>
      <c r="AF673" s="24"/>
      <c r="AG673" s="24"/>
    </row>
    <row r="674" spans="7:33" ht="15.75" customHeight="1">
      <c r="G674" s="24"/>
      <c r="H674" s="24"/>
      <c r="I674" s="24"/>
      <c r="J674" s="24"/>
      <c r="K674" s="24"/>
      <c r="L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6"/>
      <c r="Z674" s="24"/>
      <c r="AA674" s="24"/>
      <c r="AC674" s="24"/>
      <c r="AF674" s="24"/>
      <c r="AG674" s="24"/>
    </row>
    <row r="675" spans="7:33" ht="15.75" customHeight="1">
      <c r="G675" s="24"/>
      <c r="H675" s="24"/>
      <c r="I675" s="24"/>
      <c r="J675" s="24"/>
      <c r="K675" s="24"/>
      <c r="L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6"/>
      <c r="Z675" s="24"/>
      <c r="AA675" s="24"/>
      <c r="AC675" s="24"/>
      <c r="AF675" s="24"/>
      <c r="AG675" s="24"/>
    </row>
    <row r="676" spans="7:33" ht="15.75" customHeight="1">
      <c r="G676" s="24"/>
      <c r="H676" s="24"/>
      <c r="I676" s="24"/>
      <c r="J676" s="24"/>
      <c r="K676" s="24"/>
      <c r="L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6"/>
      <c r="Z676" s="24"/>
      <c r="AA676" s="24"/>
      <c r="AC676" s="24"/>
      <c r="AF676" s="24"/>
      <c r="AG676" s="24"/>
    </row>
    <row r="677" spans="7:33" ht="15.75" customHeight="1">
      <c r="G677" s="24"/>
      <c r="H677" s="24"/>
      <c r="I677" s="24"/>
      <c r="J677" s="24"/>
      <c r="K677" s="24"/>
      <c r="L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6"/>
      <c r="Z677" s="24"/>
      <c r="AA677" s="24"/>
      <c r="AC677" s="24"/>
      <c r="AF677" s="24"/>
      <c r="AG677" s="24"/>
    </row>
    <row r="678" spans="7:33" ht="15.75" customHeight="1">
      <c r="G678" s="24"/>
      <c r="H678" s="24"/>
      <c r="I678" s="24"/>
      <c r="J678" s="24"/>
      <c r="K678" s="24"/>
      <c r="L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6"/>
      <c r="Z678" s="24"/>
      <c r="AA678" s="24"/>
      <c r="AC678" s="24"/>
      <c r="AF678" s="24"/>
      <c r="AG678" s="24"/>
    </row>
    <row r="679" spans="7:33" ht="15.75" customHeight="1">
      <c r="G679" s="24"/>
      <c r="H679" s="24"/>
      <c r="I679" s="24"/>
      <c r="J679" s="24"/>
      <c r="K679" s="24"/>
      <c r="L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6"/>
      <c r="Z679" s="24"/>
      <c r="AA679" s="24"/>
      <c r="AC679" s="24"/>
      <c r="AF679" s="24"/>
      <c r="AG679" s="24"/>
    </row>
    <row r="680" spans="7:33" ht="15.75" customHeight="1">
      <c r="G680" s="24"/>
      <c r="H680" s="24"/>
      <c r="I680" s="24"/>
      <c r="J680" s="24"/>
      <c r="K680" s="24"/>
      <c r="L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6"/>
      <c r="Z680" s="24"/>
      <c r="AA680" s="24"/>
      <c r="AC680" s="24"/>
      <c r="AF680" s="24"/>
      <c r="AG680" s="24"/>
    </row>
    <row r="681" spans="7:33" ht="15.75" customHeight="1">
      <c r="G681" s="24"/>
      <c r="H681" s="24"/>
      <c r="I681" s="24"/>
      <c r="J681" s="24"/>
      <c r="K681" s="24"/>
      <c r="L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6"/>
      <c r="Z681" s="24"/>
      <c r="AA681" s="24"/>
      <c r="AC681" s="24"/>
      <c r="AF681" s="24"/>
      <c r="AG681" s="24"/>
    </row>
    <row r="682" spans="7:33" ht="15.75" customHeight="1">
      <c r="G682" s="24"/>
      <c r="H682" s="24"/>
      <c r="I682" s="24"/>
      <c r="J682" s="24"/>
      <c r="K682" s="24"/>
      <c r="L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6"/>
      <c r="Z682" s="24"/>
      <c r="AA682" s="24"/>
      <c r="AC682" s="24"/>
      <c r="AF682" s="24"/>
      <c r="AG682" s="24"/>
    </row>
    <row r="683" spans="7:33" ht="15.75" customHeight="1">
      <c r="G683" s="24"/>
      <c r="H683" s="24"/>
      <c r="I683" s="24"/>
      <c r="J683" s="24"/>
      <c r="K683" s="24"/>
      <c r="L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6"/>
      <c r="Z683" s="24"/>
      <c r="AA683" s="24"/>
      <c r="AC683" s="24"/>
      <c r="AF683" s="24"/>
      <c r="AG683" s="24"/>
    </row>
    <row r="684" spans="7:33" ht="15.75" customHeight="1">
      <c r="G684" s="24"/>
      <c r="H684" s="24"/>
      <c r="I684" s="24"/>
      <c r="J684" s="24"/>
      <c r="K684" s="24"/>
      <c r="L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6"/>
      <c r="Z684" s="24"/>
      <c r="AA684" s="24"/>
      <c r="AC684" s="24"/>
      <c r="AF684" s="24"/>
      <c r="AG684" s="24"/>
    </row>
    <row r="685" spans="7:33" ht="15.75" customHeight="1">
      <c r="G685" s="24"/>
      <c r="H685" s="24"/>
      <c r="I685" s="24"/>
      <c r="J685" s="24"/>
      <c r="K685" s="24"/>
      <c r="L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6"/>
      <c r="Z685" s="24"/>
      <c r="AA685" s="24"/>
      <c r="AC685" s="24"/>
      <c r="AF685" s="24"/>
      <c r="AG685" s="24"/>
    </row>
    <row r="686" spans="7:33" ht="15.75" customHeight="1">
      <c r="G686" s="24"/>
      <c r="H686" s="24"/>
      <c r="I686" s="24"/>
      <c r="J686" s="24"/>
      <c r="K686" s="24"/>
      <c r="L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6"/>
      <c r="Z686" s="24"/>
      <c r="AA686" s="24"/>
      <c r="AC686" s="24"/>
      <c r="AF686" s="24"/>
      <c r="AG686" s="24"/>
    </row>
    <row r="687" spans="7:33" ht="15.75" customHeight="1">
      <c r="G687" s="24"/>
      <c r="H687" s="24"/>
      <c r="I687" s="24"/>
      <c r="J687" s="24"/>
      <c r="K687" s="24"/>
      <c r="L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6"/>
      <c r="Z687" s="24"/>
      <c r="AA687" s="24"/>
      <c r="AC687" s="24"/>
      <c r="AF687" s="24"/>
      <c r="AG687" s="24"/>
    </row>
    <row r="688" spans="7:33" ht="15.75" customHeight="1">
      <c r="G688" s="24"/>
      <c r="H688" s="24"/>
      <c r="I688" s="24"/>
      <c r="J688" s="24"/>
      <c r="K688" s="24"/>
      <c r="L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6"/>
      <c r="Z688" s="24"/>
      <c r="AA688" s="24"/>
      <c r="AC688" s="24"/>
      <c r="AF688" s="24"/>
      <c r="AG688" s="24"/>
    </row>
    <row r="689" spans="7:33" ht="15.75" customHeight="1">
      <c r="G689" s="24"/>
      <c r="H689" s="24"/>
      <c r="I689" s="24"/>
      <c r="J689" s="24"/>
      <c r="K689" s="24"/>
      <c r="L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6"/>
      <c r="Z689" s="24"/>
      <c r="AA689" s="24"/>
      <c r="AC689" s="24"/>
      <c r="AF689" s="24"/>
      <c r="AG689" s="24"/>
    </row>
    <row r="690" spans="7:33" ht="15.75" customHeight="1">
      <c r="G690" s="24"/>
      <c r="H690" s="24"/>
      <c r="I690" s="24"/>
      <c r="J690" s="24"/>
      <c r="K690" s="24"/>
      <c r="L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6"/>
      <c r="Z690" s="24"/>
      <c r="AA690" s="24"/>
      <c r="AC690" s="24"/>
      <c r="AF690" s="24"/>
      <c r="AG690" s="24"/>
    </row>
    <row r="691" spans="7:33" ht="15.75" customHeight="1">
      <c r="G691" s="24"/>
      <c r="H691" s="24"/>
      <c r="I691" s="24"/>
      <c r="J691" s="24"/>
      <c r="K691" s="24"/>
      <c r="L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6"/>
      <c r="Z691" s="24"/>
      <c r="AA691" s="24"/>
      <c r="AC691" s="24"/>
      <c r="AF691" s="24"/>
      <c r="AG691" s="24"/>
    </row>
    <row r="692" spans="7:33" ht="15.75" customHeight="1">
      <c r="G692" s="24"/>
      <c r="H692" s="24"/>
      <c r="I692" s="24"/>
      <c r="J692" s="24"/>
      <c r="K692" s="24"/>
      <c r="L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6"/>
      <c r="Z692" s="24"/>
      <c r="AA692" s="24"/>
      <c r="AC692" s="24"/>
      <c r="AF692" s="24"/>
      <c r="AG692" s="24"/>
    </row>
    <row r="693" spans="7:33" ht="15.75" customHeight="1">
      <c r="G693" s="24"/>
      <c r="H693" s="24"/>
      <c r="I693" s="24"/>
      <c r="J693" s="24"/>
      <c r="K693" s="24"/>
      <c r="L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6"/>
      <c r="Z693" s="24"/>
      <c r="AA693" s="24"/>
      <c r="AC693" s="24"/>
      <c r="AF693" s="24"/>
      <c r="AG693" s="24"/>
    </row>
    <row r="694" spans="7:33" ht="15.75" customHeight="1">
      <c r="G694" s="24"/>
      <c r="H694" s="24"/>
      <c r="I694" s="24"/>
      <c r="J694" s="24"/>
      <c r="K694" s="24"/>
      <c r="L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6"/>
      <c r="Z694" s="24"/>
      <c r="AA694" s="24"/>
      <c r="AC694" s="24"/>
      <c r="AF694" s="24"/>
      <c r="AG694" s="24"/>
    </row>
    <row r="695" spans="7:33" ht="15.75" customHeight="1">
      <c r="G695" s="24"/>
      <c r="H695" s="24"/>
      <c r="I695" s="24"/>
      <c r="J695" s="24"/>
      <c r="K695" s="24"/>
      <c r="L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6"/>
      <c r="Z695" s="24"/>
      <c r="AA695" s="24"/>
      <c r="AC695" s="24"/>
      <c r="AF695" s="24"/>
      <c r="AG695" s="24"/>
    </row>
    <row r="696" spans="7:33" ht="15.75" customHeight="1">
      <c r="G696" s="24"/>
      <c r="H696" s="24"/>
      <c r="I696" s="24"/>
      <c r="J696" s="24"/>
      <c r="K696" s="24"/>
      <c r="L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6"/>
      <c r="Z696" s="24"/>
      <c r="AA696" s="24"/>
      <c r="AC696" s="24"/>
      <c r="AF696" s="24"/>
      <c r="AG696" s="24"/>
    </row>
    <row r="697" spans="7:33" ht="15.75" customHeight="1">
      <c r="G697" s="24"/>
      <c r="H697" s="24"/>
      <c r="I697" s="24"/>
      <c r="J697" s="24"/>
      <c r="K697" s="24"/>
      <c r="L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6"/>
      <c r="Z697" s="24"/>
      <c r="AA697" s="24"/>
      <c r="AC697" s="24"/>
      <c r="AF697" s="24"/>
      <c r="AG697" s="24"/>
    </row>
    <row r="698" spans="7:33" ht="15.75" customHeight="1">
      <c r="G698" s="24"/>
      <c r="H698" s="24"/>
      <c r="I698" s="24"/>
      <c r="J698" s="24"/>
      <c r="K698" s="24"/>
      <c r="L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6"/>
      <c r="Z698" s="24"/>
      <c r="AA698" s="24"/>
      <c r="AC698" s="24"/>
      <c r="AF698" s="24"/>
      <c r="AG698" s="24"/>
    </row>
    <row r="699" spans="7:33" ht="15.75" customHeight="1">
      <c r="G699" s="24"/>
      <c r="H699" s="24"/>
      <c r="I699" s="24"/>
      <c r="J699" s="24"/>
      <c r="K699" s="24"/>
      <c r="L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6"/>
      <c r="Z699" s="24"/>
      <c r="AA699" s="24"/>
      <c r="AC699" s="24"/>
      <c r="AF699" s="24"/>
      <c r="AG699" s="24"/>
    </row>
    <row r="700" spans="7:33" ht="15.75" customHeight="1">
      <c r="G700" s="24"/>
      <c r="H700" s="24"/>
      <c r="I700" s="24"/>
      <c r="J700" s="24"/>
      <c r="K700" s="24"/>
      <c r="L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6"/>
      <c r="Z700" s="24"/>
      <c r="AA700" s="24"/>
      <c r="AC700" s="24"/>
      <c r="AF700" s="24"/>
      <c r="AG700" s="24"/>
    </row>
    <row r="701" spans="7:33" ht="15.75" customHeight="1">
      <c r="G701" s="24"/>
      <c r="H701" s="24"/>
      <c r="I701" s="24"/>
      <c r="J701" s="24"/>
      <c r="K701" s="24"/>
      <c r="L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6"/>
      <c r="Z701" s="24"/>
      <c r="AA701" s="24"/>
      <c r="AC701" s="24"/>
      <c r="AF701" s="24"/>
      <c r="AG701" s="24"/>
    </row>
    <row r="702" spans="7:33" ht="15.75" customHeight="1">
      <c r="G702" s="24"/>
      <c r="H702" s="24"/>
      <c r="I702" s="24"/>
      <c r="J702" s="24"/>
      <c r="K702" s="24"/>
      <c r="L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6"/>
      <c r="Z702" s="24"/>
      <c r="AA702" s="24"/>
      <c r="AC702" s="24"/>
      <c r="AF702" s="24"/>
      <c r="AG702" s="24"/>
    </row>
    <row r="703" spans="7:33" ht="15.75" customHeight="1">
      <c r="G703" s="24"/>
      <c r="H703" s="24"/>
      <c r="I703" s="24"/>
      <c r="J703" s="24"/>
      <c r="K703" s="24"/>
      <c r="L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6"/>
      <c r="Z703" s="24"/>
      <c r="AA703" s="24"/>
      <c r="AC703" s="24"/>
      <c r="AF703" s="24"/>
      <c r="AG703" s="24"/>
    </row>
    <row r="704" spans="7:33" ht="15.75" customHeight="1">
      <c r="G704" s="24"/>
      <c r="H704" s="24"/>
      <c r="I704" s="24"/>
      <c r="J704" s="24"/>
      <c r="K704" s="24"/>
      <c r="L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6"/>
      <c r="Z704" s="24"/>
      <c r="AA704" s="24"/>
      <c r="AC704" s="24"/>
      <c r="AF704" s="24"/>
      <c r="AG704" s="24"/>
    </row>
    <row r="705" spans="7:33" ht="15.75" customHeight="1">
      <c r="G705" s="24"/>
      <c r="H705" s="24"/>
      <c r="I705" s="24"/>
      <c r="J705" s="24"/>
      <c r="K705" s="24"/>
      <c r="L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6"/>
      <c r="Z705" s="24"/>
      <c r="AA705" s="24"/>
      <c r="AC705" s="24"/>
      <c r="AF705" s="24"/>
      <c r="AG705" s="24"/>
    </row>
    <row r="706" spans="7:33" ht="15.75" customHeight="1">
      <c r="G706" s="24"/>
      <c r="H706" s="24"/>
      <c r="I706" s="24"/>
      <c r="J706" s="24"/>
      <c r="K706" s="24"/>
      <c r="L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6"/>
      <c r="Z706" s="24"/>
      <c r="AA706" s="24"/>
      <c r="AC706" s="24"/>
      <c r="AF706" s="24"/>
      <c r="AG706" s="24"/>
    </row>
    <row r="707" spans="7:33" ht="15.75" customHeight="1">
      <c r="G707" s="24"/>
      <c r="H707" s="24"/>
      <c r="I707" s="24"/>
      <c r="J707" s="24"/>
      <c r="K707" s="24"/>
      <c r="L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6"/>
      <c r="Z707" s="24"/>
      <c r="AA707" s="24"/>
      <c r="AC707" s="24"/>
      <c r="AF707" s="24"/>
      <c r="AG707" s="24"/>
    </row>
    <row r="708" spans="7:33" ht="15.75" customHeight="1">
      <c r="G708" s="24"/>
      <c r="H708" s="24"/>
      <c r="I708" s="24"/>
      <c r="J708" s="24"/>
      <c r="K708" s="24"/>
      <c r="L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6"/>
      <c r="Z708" s="24"/>
      <c r="AA708" s="24"/>
      <c r="AC708" s="24"/>
      <c r="AF708" s="24"/>
      <c r="AG708" s="24"/>
    </row>
    <row r="709" spans="7:33" ht="15.75" customHeight="1">
      <c r="G709" s="24"/>
      <c r="H709" s="24"/>
      <c r="I709" s="24"/>
      <c r="J709" s="24"/>
      <c r="K709" s="24"/>
      <c r="L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6"/>
      <c r="Z709" s="24"/>
      <c r="AA709" s="24"/>
      <c r="AC709" s="24"/>
      <c r="AF709" s="24"/>
      <c r="AG709" s="24"/>
    </row>
    <row r="710" spans="7:33" ht="15.75" customHeight="1">
      <c r="G710" s="24"/>
      <c r="H710" s="24"/>
      <c r="I710" s="24"/>
      <c r="J710" s="24"/>
      <c r="K710" s="24"/>
      <c r="L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6"/>
      <c r="Z710" s="24"/>
      <c r="AA710" s="24"/>
      <c r="AC710" s="24"/>
      <c r="AF710" s="24"/>
      <c r="AG710" s="24"/>
    </row>
    <row r="711" spans="7:33" ht="15.75" customHeight="1">
      <c r="G711" s="24"/>
      <c r="H711" s="24"/>
      <c r="I711" s="24"/>
      <c r="J711" s="24"/>
      <c r="K711" s="24"/>
      <c r="L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6"/>
      <c r="Z711" s="24"/>
      <c r="AA711" s="24"/>
      <c r="AC711" s="24"/>
      <c r="AF711" s="24"/>
      <c r="AG711" s="24"/>
    </row>
    <row r="712" spans="7:33" ht="15.75" customHeight="1">
      <c r="G712" s="24"/>
      <c r="H712" s="24"/>
      <c r="I712" s="24"/>
      <c r="J712" s="24"/>
      <c r="K712" s="24"/>
      <c r="L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6"/>
      <c r="Z712" s="24"/>
      <c r="AA712" s="24"/>
      <c r="AC712" s="24"/>
      <c r="AF712" s="24"/>
      <c r="AG712" s="24"/>
    </row>
    <row r="713" spans="7:33" ht="15.75" customHeight="1">
      <c r="G713" s="24"/>
      <c r="H713" s="24"/>
      <c r="I713" s="24"/>
      <c r="J713" s="24"/>
      <c r="K713" s="24"/>
      <c r="L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6"/>
      <c r="Z713" s="24"/>
      <c r="AA713" s="24"/>
      <c r="AC713" s="24"/>
      <c r="AF713" s="24"/>
      <c r="AG713" s="24"/>
    </row>
    <row r="714" spans="7:33" ht="15.75" customHeight="1">
      <c r="G714" s="24"/>
      <c r="H714" s="24"/>
      <c r="I714" s="24"/>
      <c r="J714" s="24"/>
      <c r="K714" s="24"/>
      <c r="L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6"/>
      <c r="Z714" s="24"/>
      <c r="AA714" s="24"/>
      <c r="AC714" s="24"/>
      <c r="AF714" s="24"/>
      <c r="AG714" s="24"/>
    </row>
    <row r="715" spans="7:33" ht="15.75" customHeight="1">
      <c r="G715" s="24"/>
      <c r="H715" s="24"/>
      <c r="I715" s="24"/>
      <c r="J715" s="24"/>
      <c r="K715" s="24"/>
      <c r="L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6"/>
      <c r="Z715" s="24"/>
      <c r="AA715" s="24"/>
      <c r="AC715" s="24"/>
      <c r="AF715" s="24"/>
      <c r="AG715" s="24"/>
    </row>
    <row r="716" spans="7:33" ht="15.75" customHeight="1">
      <c r="G716" s="24"/>
      <c r="H716" s="24"/>
      <c r="I716" s="24"/>
      <c r="J716" s="24"/>
      <c r="K716" s="24"/>
      <c r="L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6"/>
      <c r="Z716" s="24"/>
      <c r="AA716" s="24"/>
      <c r="AC716" s="24"/>
      <c r="AF716" s="24"/>
      <c r="AG716" s="24"/>
    </row>
    <row r="717" spans="7:33" ht="15.75" customHeight="1">
      <c r="G717" s="24"/>
      <c r="H717" s="24"/>
      <c r="I717" s="24"/>
      <c r="J717" s="24"/>
      <c r="K717" s="24"/>
      <c r="L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6"/>
      <c r="Z717" s="24"/>
      <c r="AA717" s="24"/>
      <c r="AC717" s="24"/>
      <c r="AF717" s="24"/>
      <c r="AG717" s="24"/>
    </row>
    <row r="718" spans="7:33" ht="15.75" customHeight="1">
      <c r="G718" s="24"/>
      <c r="H718" s="24"/>
      <c r="I718" s="24"/>
      <c r="J718" s="24"/>
      <c r="K718" s="24"/>
      <c r="L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6"/>
      <c r="Z718" s="24"/>
      <c r="AA718" s="24"/>
      <c r="AC718" s="24"/>
      <c r="AF718" s="24"/>
      <c r="AG718" s="24"/>
    </row>
    <row r="719" spans="7:33" ht="15.75" customHeight="1">
      <c r="G719" s="24"/>
      <c r="H719" s="24"/>
      <c r="I719" s="24"/>
      <c r="J719" s="24"/>
      <c r="K719" s="24"/>
      <c r="L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6"/>
      <c r="Z719" s="24"/>
      <c r="AA719" s="24"/>
      <c r="AC719" s="24"/>
      <c r="AF719" s="24"/>
      <c r="AG719" s="24"/>
    </row>
    <row r="720" spans="7:33" ht="15.75" customHeight="1">
      <c r="G720" s="24"/>
      <c r="H720" s="24"/>
      <c r="I720" s="24"/>
      <c r="J720" s="24"/>
      <c r="K720" s="24"/>
      <c r="L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6"/>
      <c r="Z720" s="24"/>
      <c r="AA720" s="24"/>
      <c r="AC720" s="24"/>
      <c r="AF720" s="24"/>
      <c r="AG720" s="24"/>
    </row>
    <row r="721" spans="7:33" ht="15.75" customHeight="1">
      <c r="G721" s="24"/>
      <c r="H721" s="24"/>
      <c r="I721" s="24"/>
      <c r="J721" s="24"/>
      <c r="K721" s="24"/>
      <c r="L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6"/>
      <c r="Z721" s="24"/>
      <c r="AA721" s="24"/>
      <c r="AC721" s="24"/>
      <c r="AF721" s="24"/>
      <c r="AG721" s="24"/>
    </row>
    <row r="722" spans="7:33" ht="15.75" customHeight="1">
      <c r="G722" s="24"/>
      <c r="H722" s="24"/>
      <c r="I722" s="24"/>
      <c r="J722" s="24"/>
      <c r="K722" s="24"/>
      <c r="L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6"/>
      <c r="Z722" s="24"/>
      <c r="AA722" s="24"/>
      <c r="AC722" s="24"/>
      <c r="AF722" s="24"/>
      <c r="AG722" s="24"/>
    </row>
    <row r="723" spans="7:33" ht="15.75" customHeight="1">
      <c r="G723" s="24"/>
      <c r="H723" s="24"/>
      <c r="I723" s="24"/>
      <c r="J723" s="24"/>
      <c r="K723" s="24"/>
      <c r="L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6"/>
      <c r="Z723" s="24"/>
      <c r="AA723" s="24"/>
      <c r="AC723" s="24"/>
      <c r="AF723" s="24"/>
      <c r="AG723" s="24"/>
    </row>
    <row r="724" spans="7:33" ht="15.75" customHeight="1">
      <c r="G724" s="24"/>
      <c r="H724" s="24"/>
      <c r="I724" s="24"/>
      <c r="J724" s="24"/>
      <c r="K724" s="24"/>
      <c r="L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6"/>
      <c r="Z724" s="24"/>
      <c r="AA724" s="24"/>
      <c r="AC724" s="24"/>
      <c r="AF724" s="24"/>
      <c r="AG724" s="24"/>
    </row>
    <row r="725" spans="7:33" ht="15.75" customHeight="1">
      <c r="G725" s="24"/>
      <c r="H725" s="24"/>
      <c r="I725" s="24"/>
      <c r="J725" s="24"/>
      <c r="K725" s="24"/>
      <c r="L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6"/>
      <c r="Z725" s="24"/>
      <c r="AA725" s="24"/>
      <c r="AC725" s="24"/>
      <c r="AF725" s="24"/>
      <c r="AG725" s="24"/>
    </row>
    <row r="726" spans="7:33" ht="15.75" customHeight="1">
      <c r="G726" s="24"/>
      <c r="H726" s="24"/>
      <c r="I726" s="24"/>
      <c r="J726" s="24"/>
      <c r="K726" s="24"/>
      <c r="L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6"/>
      <c r="Z726" s="24"/>
      <c r="AA726" s="24"/>
      <c r="AC726" s="24"/>
      <c r="AF726" s="24"/>
      <c r="AG726" s="24"/>
    </row>
    <row r="727" spans="7:33" ht="15.75" customHeight="1">
      <c r="G727" s="24"/>
      <c r="H727" s="24"/>
      <c r="I727" s="24"/>
      <c r="J727" s="24"/>
      <c r="K727" s="24"/>
      <c r="L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6"/>
      <c r="Z727" s="24"/>
      <c r="AA727" s="24"/>
      <c r="AC727" s="24"/>
      <c r="AF727" s="24"/>
      <c r="AG727" s="24"/>
    </row>
    <row r="728" spans="7:33" ht="15.75" customHeight="1">
      <c r="G728" s="24"/>
      <c r="H728" s="24"/>
      <c r="I728" s="24"/>
      <c r="J728" s="24"/>
      <c r="K728" s="24"/>
      <c r="L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6"/>
      <c r="Z728" s="24"/>
      <c r="AA728" s="24"/>
      <c r="AC728" s="24"/>
      <c r="AF728" s="24"/>
      <c r="AG728" s="24"/>
    </row>
    <row r="729" spans="7:33" ht="15.75" customHeight="1">
      <c r="G729" s="24"/>
      <c r="H729" s="24"/>
      <c r="I729" s="24"/>
      <c r="J729" s="24"/>
      <c r="K729" s="24"/>
      <c r="L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6"/>
      <c r="Z729" s="24"/>
      <c r="AA729" s="24"/>
      <c r="AC729" s="24"/>
      <c r="AF729" s="24"/>
      <c r="AG729" s="24"/>
    </row>
    <row r="730" spans="7:33" ht="15.75" customHeight="1">
      <c r="G730" s="24"/>
      <c r="H730" s="24"/>
      <c r="I730" s="24"/>
      <c r="J730" s="24"/>
      <c r="K730" s="24"/>
      <c r="L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6"/>
      <c r="Z730" s="24"/>
      <c r="AA730" s="24"/>
      <c r="AC730" s="24"/>
      <c r="AF730" s="24"/>
      <c r="AG730" s="24"/>
    </row>
    <row r="731" spans="7:33" ht="15.75" customHeight="1">
      <c r="G731" s="24"/>
      <c r="H731" s="24"/>
      <c r="I731" s="24"/>
      <c r="J731" s="24"/>
      <c r="K731" s="24"/>
      <c r="L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6"/>
      <c r="Z731" s="24"/>
      <c r="AA731" s="24"/>
      <c r="AC731" s="24"/>
      <c r="AF731" s="24"/>
      <c r="AG731" s="24"/>
    </row>
    <row r="732" spans="7:33" ht="15.75" customHeight="1">
      <c r="G732" s="24"/>
      <c r="H732" s="24"/>
      <c r="I732" s="24"/>
      <c r="J732" s="24"/>
      <c r="K732" s="24"/>
      <c r="L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6"/>
      <c r="Z732" s="24"/>
      <c r="AA732" s="24"/>
      <c r="AC732" s="24"/>
      <c r="AF732" s="24"/>
      <c r="AG732" s="24"/>
    </row>
    <row r="733" spans="7:33" ht="15.75" customHeight="1">
      <c r="G733" s="24"/>
      <c r="H733" s="24"/>
      <c r="I733" s="24"/>
      <c r="J733" s="24"/>
      <c r="K733" s="24"/>
      <c r="L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6"/>
      <c r="Z733" s="24"/>
      <c r="AA733" s="24"/>
      <c r="AC733" s="24"/>
      <c r="AF733" s="24"/>
      <c r="AG733" s="24"/>
    </row>
    <row r="734" spans="7:33" ht="15.75" customHeight="1">
      <c r="G734" s="24"/>
      <c r="H734" s="24"/>
      <c r="I734" s="24"/>
      <c r="J734" s="24"/>
      <c r="K734" s="24"/>
      <c r="L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6"/>
      <c r="Z734" s="24"/>
      <c r="AA734" s="24"/>
      <c r="AC734" s="24"/>
      <c r="AF734" s="24"/>
      <c r="AG734" s="24"/>
    </row>
    <row r="735" spans="7:33" ht="15.75" customHeight="1">
      <c r="G735" s="24"/>
      <c r="H735" s="24"/>
      <c r="I735" s="24"/>
      <c r="J735" s="24"/>
      <c r="K735" s="24"/>
      <c r="L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6"/>
      <c r="Z735" s="24"/>
      <c r="AA735" s="24"/>
      <c r="AC735" s="24"/>
      <c r="AF735" s="24"/>
      <c r="AG735" s="24"/>
    </row>
    <row r="736" spans="7:33" ht="15.75" customHeight="1">
      <c r="G736" s="24"/>
      <c r="H736" s="24"/>
      <c r="I736" s="24"/>
      <c r="J736" s="24"/>
      <c r="K736" s="24"/>
      <c r="L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6"/>
      <c r="Z736" s="24"/>
      <c r="AA736" s="24"/>
      <c r="AC736" s="24"/>
      <c r="AF736" s="24"/>
      <c r="AG736" s="24"/>
    </row>
    <row r="737" spans="7:33" ht="15.75" customHeight="1">
      <c r="G737" s="24"/>
      <c r="H737" s="24"/>
      <c r="I737" s="24"/>
      <c r="J737" s="24"/>
      <c r="K737" s="24"/>
      <c r="L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6"/>
      <c r="Z737" s="24"/>
      <c r="AA737" s="24"/>
      <c r="AC737" s="24"/>
      <c r="AF737" s="24"/>
      <c r="AG737" s="24"/>
    </row>
    <row r="738" spans="7:33" ht="15.75" customHeight="1">
      <c r="G738" s="24"/>
      <c r="H738" s="24"/>
      <c r="I738" s="24"/>
      <c r="J738" s="24"/>
      <c r="K738" s="24"/>
      <c r="L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6"/>
      <c r="Z738" s="24"/>
      <c r="AA738" s="24"/>
      <c r="AC738" s="24"/>
      <c r="AF738" s="24"/>
      <c r="AG738" s="24"/>
    </row>
    <row r="739" spans="7:33" ht="15.75" customHeight="1">
      <c r="G739" s="24"/>
      <c r="H739" s="24"/>
      <c r="I739" s="24"/>
      <c r="J739" s="24"/>
      <c r="K739" s="24"/>
      <c r="L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6"/>
      <c r="Z739" s="24"/>
      <c r="AA739" s="24"/>
      <c r="AC739" s="24"/>
      <c r="AF739" s="24"/>
      <c r="AG739" s="24"/>
    </row>
    <row r="740" spans="7:33" ht="15.75" customHeight="1">
      <c r="G740" s="24"/>
      <c r="H740" s="24"/>
      <c r="I740" s="24"/>
      <c r="J740" s="24"/>
      <c r="K740" s="24"/>
      <c r="L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6"/>
      <c r="Z740" s="24"/>
      <c r="AA740" s="24"/>
      <c r="AC740" s="24"/>
      <c r="AF740" s="24"/>
      <c r="AG740" s="24"/>
    </row>
    <row r="741" spans="7:33" ht="15.75" customHeight="1">
      <c r="G741" s="24"/>
      <c r="H741" s="24"/>
      <c r="I741" s="24"/>
      <c r="J741" s="24"/>
      <c r="K741" s="24"/>
      <c r="L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6"/>
      <c r="Z741" s="24"/>
      <c r="AA741" s="24"/>
      <c r="AC741" s="24"/>
      <c r="AF741" s="24"/>
      <c r="AG741" s="24"/>
    </row>
    <row r="742" spans="7:33" ht="15.75" customHeight="1">
      <c r="G742" s="24"/>
      <c r="H742" s="24"/>
      <c r="I742" s="24"/>
      <c r="J742" s="24"/>
      <c r="K742" s="24"/>
      <c r="L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6"/>
      <c r="Z742" s="24"/>
      <c r="AA742" s="24"/>
      <c r="AC742" s="24"/>
      <c r="AF742" s="24"/>
      <c r="AG742" s="24"/>
    </row>
    <row r="743" spans="7:33" ht="15.75" customHeight="1">
      <c r="G743" s="24"/>
      <c r="H743" s="24"/>
      <c r="I743" s="24"/>
      <c r="J743" s="24"/>
      <c r="K743" s="24"/>
      <c r="L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6"/>
      <c r="Z743" s="24"/>
      <c r="AA743" s="24"/>
      <c r="AC743" s="24"/>
      <c r="AF743" s="24"/>
      <c r="AG743" s="24"/>
    </row>
    <row r="744" spans="7:33" ht="15.75" customHeight="1">
      <c r="G744" s="24"/>
      <c r="H744" s="24"/>
      <c r="I744" s="24"/>
      <c r="J744" s="24"/>
      <c r="K744" s="24"/>
      <c r="L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6"/>
      <c r="Z744" s="24"/>
      <c r="AA744" s="24"/>
      <c r="AC744" s="24"/>
      <c r="AF744" s="24"/>
      <c r="AG744" s="24"/>
    </row>
    <row r="745" spans="7:33" ht="15.75" customHeight="1">
      <c r="G745" s="24"/>
      <c r="H745" s="24"/>
      <c r="I745" s="24"/>
      <c r="J745" s="24"/>
      <c r="K745" s="24"/>
      <c r="L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6"/>
      <c r="Z745" s="24"/>
      <c r="AA745" s="24"/>
      <c r="AC745" s="24"/>
      <c r="AF745" s="24"/>
      <c r="AG745" s="24"/>
    </row>
    <row r="746" spans="7:33" ht="15.75" customHeight="1">
      <c r="G746" s="24"/>
      <c r="H746" s="24"/>
      <c r="I746" s="24"/>
      <c r="J746" s="24"/>
      <c r="K746" s="24"/>
      <c r="L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6"/>
      <c r="Z746" s="24"/>
      <c r="AA746" s="24"/>
      <c r="AC746" s="24"/>
      <c r="AF746" s="24"/>
      <c r="AG746" s="24"/>
    </row>
    <row r="747" spans="7:33" ht="15.75" customHeight="1">
      <c r="G747" s="24"/>
      <c r="H747" s="24"/>
      <c r="I747" s="24"/>
      <c r="J747" s="24"/>
      <c r="K747" s="24"/>
      <c r="L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6"/>
      <c r="Z747" s="24"/>
      <c r="AA747" s="24"/>
      <c r="AC747" s="24"/>
      <c r="AF747" s="24"/>
      <c r="AG747" s="24"/>
    </row>
    <row r="748" spans="7:33" ht="15.75" customHeight="1">
      <c r="G748" s="24"/>
      <c r="H748" s="24"/>
      <c r="I748" s="24"/>
      <c r="J748" s="24"/>
      <c r="K748" s="24"/>
      <c r="L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6"/>
      <c r="Z748" s="24"/>
      <c r="AA748" s="24"/>
      <c r="AC748" s="24"/>
      <c r="AF748" s="24"/>
      <c r="AG748" s="24"/>
    </row>
    <row r="749" spans="7:33" ht="15.75" customHeight="1">
      <c r="G749" s="24"/>
      <c r="H749" s="24"/>
      <c r="I749" s="24"/>
      <c r="J749" s="24"/>
      <c r="K749" s="24"/>
      <c r="L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6"/>
      <c r="Z749" s="24"/>
      <c r="AA749" s="24"/>
      <c r="AC749" s="24"/>
      <c r="AF749" s="24"/>
      <c r="AG749" s="24"/>
    </row>
    <row r="750" spans="7:33" ht="15.75" customHeight="1">
      <c r="G750" s="24"/>
      <c r="H750" s="24"/>
      <c r="I750" s="24"/>
      <c r="J750" s="24"/>
      <c r="K750" s="24"/>
      <c r="L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6"/>
      <c r="Z750" s="24"/>
      <c r="AA750" s="24"/>
      <c r="AC750" s="24"/>
      <c r="AF750" s="24"/>
      <c r="AG750" s="24"/>
    </row>
    <row r="751" spans="7:33" ht="15.75" customHeight="1">
      <c r="G751" s="24"/>
      <c r="H751" s="24"/>
      <c r="I751" s="24"/>
      <c r="J751" s="24"/>
      <c r="K751" s="24"/>
      <c r="L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6"/>
      <c r="Z751" s="24"/>
      <c r="AA751" s="24"/>
      <c r="AC751" s="24"/>
      <c r="AF751" s="24"/>
      <c r="AG751" s="24"/>
    </row>
    <row r="752" spans="7:33" ht="15.75" customHeight="1">
      <c r="G752" s="24"/>
      <c r="H752" s="24"/>
      <c r="I752" s="24"/>
      <c r="J752" s="24"/>
      <c r="K752" s="24"/>
      <c r="L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6"/>
      <c r="Z752" s="24"/>
      <c r="AA752" s="24"/>
      <c r="AC752" s="24"/>
      <c r="AF752" s="24"/>
      <c r="AG752" s="24"/>
    </row>
    <row r="753" spans="7:33" ht="15.75" customHeight="1">
      <c r="G753" s="24"/>
      <c r="H753" s="24"/>
      <c r="I753" s="24"/>
      <c r="J753" s="24"/>
      <c r="K753" s="24"/>
      <c r="L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6"/>
      <c r="Z753" s="24"/>
      <c r="AA753" s="24"/>
      <c r="AC753" s="24"/>
      <c r="AF753" s="24"/>
      <c r="AG753" s="24"/>
    </row>
    <row r="754" spans="7:33" ht="15.75" customHeight="1">
      <c r="G754" s="24"/>
      <c r="H754" s="24"/>
      <c r="I754" s="24"/>
      <c r="J754" s="24"/>
      <c r="K754" s="24"/>
      <c r="L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6"/>
      <c r="Z754" s="24"/>
      <c r="AA754" s="24"/>
      <c r="AC754" s="24"/>
      <c r="AF754" s="24"/>
      <c r="AG754" s="24"/>
    </row>
    <row r="755" spans="7:33" ht="15.75" customHeight="1">
      <c r="G755" s="24"/>
      <c r="H755" s="24"/>
      <c r="I755" s="24"/>
      <c r="J755" s="24"/>
      <c r="K755" s="24"/>
      <c r="L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6"/>
      <c r="Z755" s="24"/>
      <c r="AA755" s="24"/>
      <c r="AC755" s="24"/>
      <c r="AF755" s="24"/>
      <c r="AG755" s="24"/>
    </row>
    <row r="756" spans="7:33" ht="15.75" customHeight="1">
      <c r="G756" s="24"/>
      <c r="H756" s="24"/>
      <c r="I756" s="24"/>
      <c r="J756" s="24"/>
      <c r="K756" s="24"/>
      <c r="L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6"/>
      <c r="Z756" s="24"/>
      <c r="AA756" s="24"/>
      <c r="AC756" s="24"/>
      <c r="AF756" s="24"/>
      <c r="AG756" s="24"/>
    </row>
    <row r="757" spans="7:33" ht="15.75" customHeight="1">
      <c r="G757" s="24"/>
      <c r="H757" s="24"/>
      <c r="I757" s="24"/>
      <c r="J757" s="24"/>
      <c r="K757" s="24"/>
      <c r="L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6"/>
      <c r="Z757" s="24"/>
      <c r="AA757" s="24"/>
      <c r="AC757" s="24"/>
      <c r="AF757" s="24"/>
      <c r="AG757" s="24"/>
    </row>
    <row r="758" spans="7:33" ht="15.75" customHeight="1">
      <c r="G758" s="24"/>
      <c r="H758" s="24"/>
      <c r="I758" s="24"/>
      <c r="J758" s="24"/>
      <c r="K758" s="24"/>
      <c r="L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6"/>
      <c r="Z758" s="24"/>
      <c r="AA758" s="24"/>
      <c r="AC758" s="24"/>
      <c r="AF758" s="24"/>
      <c r="AG758" s="24"/>
    </row>
    <row r="759" spans="7:33" ht="15.75" customHeight="1">
      <c r="G759" s="24"/>
      <c r="H759" s="24"/>
      <c r="I759" s="24"/>
      <c r="J759" s="24"/>
      <c r="K759" s="24"/>
      <c r="L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6"/>
      <c r="Z759" s="24"/>
      <c r="AA759" s="24"/>
      <c r="AC759" s="24"/>
      <c r="AF759" s="24"/>
      <c r="AG759" s="24"/>
    </row>
    <row r="760" spans="7:33" ht="15.75" customHeight="1">
      <c r="G760" s="24"/>
      <c r="H760" s="24"/>
      <c r="I760" s="24"/>
      <c r="J760" s="24"/>
      <c r="K760" s="24"/>
      <c r="L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6"/>
      <c r="Z760" s="24"/>
      <c r="AA760" s="24"/>
      <c r="AC760" s="24"/>
      <c r="AF760" s="24"/>
      <c r="AG760" s="24"/>
    </row>
    <row r="761" spans="7:33" ht="15.75" customHeight="1">
      <c r="G761" s="24"/>
      <c r="H761" s="24"/>
      <c r="I761" s="24"/>
      <c r="J761" s="24"/>
      <c r="K761" s="24"/>
      <c r="L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6"/>
      <c r="Z761" s="24"/>
      <c r="AA761" s="24"/>
      <c r="AC761" s="24"/>
      <c r="AF761" s="24"/>
      <c r="AG761" s="24"/>
    </row>
    <row r="762" spans="7:33" ht="15.75" customHeight="1">
      <c r="G762" s="24"/>
      <c r="H762" s="24"/>
      <c r="I762" s="24"/>
      <c r="J762" s="24"/>
      <c r="K762" s="24"/>
      <c r="L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6"/>
      <c r="Z762" s="24"/>
      <c r="AA762" s="24"/>
      <c r="AC762" s="24"/>
      <c r="AF762" s="24"/>
      <c r="AG762" s="24"/>
    </row>
    <row r="763" spans="7:33" ht="15.75" customHeight="1">
      <c r="G763" s="24"/>
      <c r="H763" s="24"/>
      <c r="I763" s="24"/>
      <c r="J763" s="24"/>
      <c r="K763" s="24"/>
      <c r="L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6"/>
      <c r="Z763" s="24"/>
      <c r="AA763" s="24"/>
      <c r="AC763" s="24"/>
      <c r="AF763" s="24"/>
      <c r="AG763" s="24"/>
    </row>
    <row r="764" spans="7:33" ht="15.75" customHeight="1">
      <c r="G764" s="24"/>
      <c r="H764" s="24"/>
      <c r="I764" s="24"/>
      <c r="J764" s="24"/>
      <c r="K764" s="24"/>
      <c r="L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6"/>
      <c r="Z764" s="24"/>
      <c r="AA764" s="24"/>
      <c r="AC764" s="24"/>
      <c r="AF764" s="24"/>
      <c r="AG764" s="24"/>
    </row>
    <row r="765" spans="7:33" ht="15.75" customHeight="1">
      <c r="G765" s="24"/>
      <c r="H765" s="24"/>
      <c r="I765" s="24"/>
      <c r="J765" s="24"/>
      <c r="K765" s="24"/>
      <c r="L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6"/>
      <c r="Z765" s="24"/>
      <c r="AA765" s="24"/>
      <c r="AC765" s="24"/>
      <c r="AF765" s="24"/>
      <c r="AG765" s="24"/>
    </row>
    <row r="766" spans="7:33" ht="15.75" customHeight="1">
      <c r="G766" s="24"/>
      <c r="H766" s="24"/>
      <c r="I766" s="24"/>
      <c r="J766" s="24"/>
      <c r="K766" s="24"/>
      <c r="L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6"/>
      <c r="Z766" s="24"/>
      <c r="AA766" s="24"/>
      <c r="AC766" s="24"/>
      <c r="AF766" s="24"/>
      <c r="AG766" s="24"/>
    </row>
    <row r="767" spans="7:33" ht="15.75" customHeight="1">
      <c r="G767" s="24"/>
      <c r="H767" s="24"/>
      <c r="I767" s="24"/>
      <c r="J767" s="24"/>
      <c r="K767" s="24"/>
      <c r="L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6"/>
      <c r="Z767" s="24"/>
      <c r="AA767" s="24"/>
      <c r="AC767" s="24"/>
      <c r="AF767" s="24"/>
      <c r="AG767" s="24"/>
    </row>
    <row r="768" spans="7:33" ht="15.75" customHeight="1">
      <c r="G768" s="24"/>
      <c r="H768" s="24"/>
      <c r="I768" s="24"/>
      <c r="J768" s="24"/>
      <c r="K768" s="24"/>
      <c r="L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6"/>
      <c r="Z768" s="24"/>
      <c r="AA768" s="24"/>
      <c r="AC768" s="24"/>
      <c r="AF768" s="24"/>
      <c r="AG768" s="24"/>
    </row>
    <row r="769" spans="7:33" ht="15.75" customHeight="1">
      <c r="G769" s="24"/>
      <c r="H769" s="24"/>
      <c r="I769" s="24"/>
      <c r="J769" s="24"/>
      <c r="K769" s="24"/>
      <c r="L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6"/>
      <c r="Z769" s="24"/>
      <c r="AA769" s="24"/>
      <c r="AC769" s="24"/>
      <c r="AF769" s="24"/>
      <c r="AG769" s="24"/>
    </row>
    <row r="770" spans="7:33" ht="15.75" customHeight="1">
      <c r="G770" s="24"/>
      <c r="H770" s="24"/>
      <c r="I770" s="24"/>
      <c r="J770" s="24"/>
      <c r="K770" s="24"/>
      <c r="L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6"/>
      <c r="Z770" s="24"/>
      <c r="AA770" s="24"/>
      <c r="AC770" s="24"/>
      <c r="AF770" s="24"/>
      <c r="AG770" s="24"/>
    </row>
    <row r="771" spans="7:33" ht="15.75" customHeight="1">
      <c r="G771" s="24"/>
      <c r="H771" s="24"/>
      <c r="I771" s="24"/>
      <c r="J771" s="24"/>
      <c r="K771" s="24"/>
      <c r="L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6"/>
      <c r="Z771" s="24"/>
      <c r="AA771" s="24"/>
      <c r="AC771" s="24"/>
      <c r="AF771" s="24"/>
      <c r="AG771" s="24"/>
    </row>
    <row r="772" spans="7:33" ht="15.75" customHeight="1">
      <c r="G772" s="24"/>
      <c r="H772" s="24"/>
      <c r="I772" s="24"/>
      <c r="J772" s="24"/>
      <c r="K772" s="24"/>
      <c r="L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6"/>
      <c r="Z772" s="24"/>
      <c r="AA772" s="24"/>
      <c r="AC772" s="24"/>
      <c r="AF772" s="24"/>
      <c r="AG772" s="24"/>
    </row>
    <row r="773" spans="7:33" ht="15.75" customHeight="1">
      <c r="G773" s="24"/>
      <c r="H773" s="24"/>
      <c r="I773" s="24"/>
      <c r="J773" s="24"/>
      <c r="K773" s="24"/>
      <c r="L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6"/>
      <c r="Z773" s="24"/>
      <c r="AA773" s="24"/>
      <c r="AC773" s="24"/>
      <c r="AF773" s="24"/>
      <c r="AG773" s="24"/>
    </row>
    <row r="774" spans="7:33" ht="15.75" customHeight="1">
      <c r="G774" s="24"/>
      <c r="H774" s="24"/>
      <c r="I774" s="24"/>
      <c r="J774" s="24"/>
      <c r="K774" s="24"/>
      <c r="L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6"/>
      <c r="Z774" s="24"/>
      <c r="AA774" s="24"/>
      <c r="AC774" s="24"/>
      <c r="AF774" s="24"/>
      <c r="AG774" s="24"/>
    </row>
    <row r="775" spans="7:33" ht="15.75" customHeight="1">
      <c r="G775" s="24"/>
      <c r="H775" s="24"/>
      <c r="I775" s="24"/>
      <c r="J775" s="24"/>
      <c r="K775" s="24"/>
      <c r="L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6"/>
      <c r="Z775" s="24"/>
      <c r="AA775" s="24"/>
      <c r="AC775" s="24"/>
      <c r="AF775" s="24"/>
      <c r="AG775" s="24"/>
    </row>
    <row r="776" spans="7:33" ht="15.75" customHeight="1">
      <c r="G776" s="24"/>
      <c r="H776" s="24"/>
      <c r="I776" s="24"/>
      <c r="J776" s="24"/>
      <c r="K776" s="24"/>
      <c r="L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6"/>
      <c r="Z776" s="24"/>
      <c r="AA776" s="24"/>
      <c r="AC776" s="24"/>
      <c r="AF776" s="24"/>
      <c r="AG776" s="24"/>
    </row>
    <row r="777" spans="7:33" ht="15.75" customHeight="1">
      <c r="G777" s="24"/>
      <c r="H777" s="24"/>
      <c r="I777" s="24"/>
      <c r="J777" s="24"/>
      <c r="K777" s="24"/>
      <c r="L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6"/>
      <c r="Z777" s="24"/>
      <c r="AA777" s="24"/>
      <c r="AC777" s="24"/>
      <c r="AF777" s="24"/>
      <c r="AG777" s="24"/>
    </row>
    <row r="778" spans="7:33" ht="15.75" customHeight="1">
      <c r="G778" s="24"/>
      <c r="H778" s="24"/>
      <c r="I778" s="24"/>
      <c r="J778" s="24"/>
      <c r="K778" s="24"/>
      <c r="L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6"/>
      <c r="Z778" s="24"/>
      <c r="AA778" s="24"/>
      <c r="AC778" s="24"/>
      <c r="AF778" s="24"/>
      <c r="AG778" s="24"/>
    </row>
    <row r="779" spans="7:33" ht="15.75" customHeight="1">
      <c r="G779" s="24"/>
      <c r="H779" s="24"/>
      <c r="I779" s="24"/>
      <c r="J779" s="24"/>
      <c r="K779" s="24"/>
      <c r="L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6"/>
      <c r="Z779" s="24"/>
      <c r="AA779" s="24"/>
      <c r="AC779" s="24"/>
      <c r="AF779" s="24"/>
      <c r="AG779" s="24"/>
    </row>
    <row r="780" spans="7:33" ht="15.75" customHeight="1">
      <c r="G780" s="24"/>
      <c r="H780" s="24"/>
      <c r="I780" s="24"/>
      <c r="J780" s="24"/>
      <c r="K780" s="24"/>
      <c r="L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6"/>
      <c r="Z780" s="24"/>
      <c r="AA780" s="24"/>
      <c r="AC780" s="24"/>
      <c r="AF780" s="24"/>
      <c r="AG780" s="24"/>
    </row>
    <row r="781" spans="7:33" ht="15.75" customHeight="1">
      <c r="G781" s="24"/>
      <c r="H781" s="24"/>
      <c r="I781" s="24"/>
      <c r="J781" s="24"/>
      <c r="K781" s="24"/>
      <c r="L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6"/>
      <c r="Z781" s="24"/>
      <c r="AA781" s="24"/>
      <c r="AC781" s="24"/>
      <c r="AF781" s="24"/>
      <c r="AG781" s="24"/>
    </row>
    <row r="782" spans="7:33" ht="15.75" customHeight="1">
      <c r="G782" s="24"/>
      <c r="H782" s="24"/>
      <c r="I782" s="24"/>
      <c r="J782" s="24"/>
      <c r="K782" s="24"/>
      <c r="L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6"/>
      <c r="Z782" s="24"/>
      <c r="AA782" s="24"/>
      <c r="AC782" s="24"/>
      <c r="AF782" s="24"/>
      <c r="AG782" s="24"/>
    </row>
    <row r="783" spans="7:33" ht="15.75" customHeight="1">
      <c r="G783" s="24"/>
      <c r="H783" s="24"/>
      <c r="I783" s="24"/>
      <c r="J783" s="24"/>
      <c r="K783" s="24"/>
      <c r="L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6"/>
      <c r="Z783" s="24"/>
      <c r="AA783" s="24"/>
      <c r="AC783" s="24"/>
      <c r="AF783" s="24"/>
      <c r="AG783" s="24"/>
    </row>
    <row r="784" spans="7:33" ht="15.75" customHeight="1">
      <c r="G784" s="24"/>
      <c r="H784" s="24"/>
      <c r="I784" s="24"/>
      <c r="J784" s="24"/>
      <c r="K784" s="24"/>
      <c r="L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6"/>
      <c r="Z784" s="24"/>
      <c r="AA784" s="24"/>
      <c r="AC784" s="24"/>
      <c r="AF784" s="24"/>
      <c r="AG784" s="24"/>
    </row>
    <row r="785" spans="7:33" ht="15.75" customHeight="1">
      <c r="G785" s="24"/>
      <c r="H785" s="24"/>
      <c r="I785" s="24"/>
      <c r="J785" s="24"/>
      <c r="K785" s="24"/>
      <c r="L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6"/>
      <c r="Z785" s="24"/>
      <c r="AA785" s="24"/>
      <c r="AC785" s="24"/>
      <c r="AF785" s="24"/>
      <c r="AG785" s="24"/>
    </row>
    <row r="786" spans="7:33" ht="15.75" customHeight="1">
      <c r="G786" s="24"/>
      <c r="H786" s="24"/>
      <c r="I786" s="24"/>
      <c r="J786" s="24"/>
      <c r="K786" s="24"/>
      <c r="L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6"/>
      <c r="Z786" s="24"/>
      <c r="AA786" s="24"/>
      <c r="AC786" s="24"/>
      <c r="AF786" s="24"/>
      <c r="AG786" s="24"/>
    </row>
    <row r="787" spans="7:33" ht="15.75" customHeight="1">
      <c r="G787" s="24"/>
      <c r="H787" s="24"/>
      <c r="I787" s="24"/>
      <c r="J787" s="24"/>
      <c r="K787" s="24"/>
      <c r="L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6"/>
      <c r="Z787" s="24"/>
      <c r="AA787" s="24"/>
      <c r="AC787" s="24"/>
      <c r="AF787" s="24"/>
      <c r="AG787" s="24"/>
    </row>
    <row r="788" spans="7:33" ht="15.75" customHeight="1">
      <c r="G788" s="24"/>
      <c r="H788" s="24"/>
      <c r="I788" s="24"/>
      <c r="J788" s="24"/>
      <c r="K788" s="24"/>
      <c r="L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6"/>
      <c r="Z788" s="24"/>
      <c r="AA788" s="24"/>
      <c r="AC788" s="24"/>
      <c r="AF788" s="24"/>
      <c r="AG788" s="24"/>
    </row>
    <row r="789" spans="7:33" ht="15.75" customHeight="1">
      <c r="G789" s="24"/>
      <c r="H789" s="24"/>
      <c r="I789" s="24"/>
      <c r="J789" s="24"/>
      <c r="K789" s="24"/>
      <c r="L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6"/>
      <c r="Z789" s="24"/>
      <c r="AA789" s="24"/>
      <c r="AC789" s="24"/>
      <c r="AF789" s="24"/>
      <c r="AG789" s="24"/>
    </row>
    <row r="790" spans="7:33" ht="15.75" customHeight="1">
      <c r="G790" s="24"/>
      <c r="H790" s="24"/>
      <c r="I790" s="24"/>
      <c r="J790" s="24"/>
      <c r="K790" s="24"/>
      <c r="L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6"/>
      <c r="Z790" s="24"/>
      <c r="AA790" s="24"/>
      <c r="AC790" s="24"/>
      <c r="AF790" s="24"/>
      <c r="AG790" s="24"/>
    </row>
    <row r="791" spans="7:33" ht="15.75" customHeight="1">
      <c r="G791" s="24"/>
      <c r="H791" s="24"/>
      <c r="I791" s="24"/>
      <c r="J791" s="24"/>
      <c r="K791" s="24"/>
      <c r="L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6"/>
      <c r="Z791" s="24"/>
      <c r="AA791" s="24"/>
      <c r="AC791" s="24"/>
      <c r="AF791" s="24"/>
      <c r="AG791" s="24"/>
    </row>
    <row r="792" spans="7:33" ht="15.75" customHeight="1">
      <c r="G792" s="24"/>
      <c r="H792" s="24"/>
      <c r="I792" s="24"/>
      <c r="J792" s="24"/>
      <c r="K792" s="24"/>
      <c r="L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6"/>
      <c r="Z792" s="24"/>
      <c r="AA792" s="24"/>
      <c r="AC792" s="24"/>
      <c r="AF792" s="24"/>
      <c r="AG792" s="24"/>
    </row>
    <row r="793" spans="7:33" ht="15.75" customHeight="1">
      <c r="G793" s="24"/>
      <c r="H793" s="24"/>
      <c r="I793" s="24"/>
      <c r="J793" s="24"/>
      <c r="K793" s="24"/>
      <c r="L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6"/>
      <c r="Z793" s="24"/>
      <c r="AA793" s="24"/>
      <c r="AC793" s="24"/>
      <c r="AF793" s="24"/>
      <c r="AG793" s="24"/>
    </row>
    <row r="794" spans="7:33" ht="15.75" customHeight="1">
      <c r="G794" s="24"/>
      <c r="H794" s="24"/>
      <c r="I794" s="24"/>
      <c r="J794" s="24"/>
      <c r="K794" s="24"/>
      <c r="L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6"/>
      <c r="Z794" s="24"/>
      <c r="AA794" s="24"/>
      <c r="AC794" s="24"/>
      <c r="AF794" s="24"/>
      <c r="AG794" s="24"/>
    </row>
    <row r="795" spans="7:33" ht="15.75" customHeight="1">
      <c r="G795" s="24"/>
      <c r="H795" s="24"/>
      <c r="I795" s="24"/>
      <c r="J795" s="24"/>
      <c r="K795" s="24"/>
      <c r="L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6"/>
      <c r="Z795" s="24"/>
      <c r="AA795" s="24"/>
      <c r="AC795" s="24"/>
      <c r="AF795" s="24"/>
      <c r="AG795" s="24"/>
    </row>
    <row r="796" spans="7:33" ht="15.75" customHeight="1">
      <c r="G796" s="24"/>
      <c r="H796" s="24"/>
      <c r="I796" s="24"/>
      <c r="J796" s="24"/>
      <c r="K796" s="24"/>
      <c r="L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6"/>
      <c r="Z796" s="24"/>
      <c r="AA796" s="24"/>
      <c r="AC796" s="24"/>
      <c r="AF796" s="24"/>
      <c r="AG796" s="24"/>
    </row>
    <row r="797" spans="7:33" ht="15.75" customHeight="1">
      <c r="G797" s="24"/>
      <c r="H797" s="24"/>
      <c r="I797" s="24"/>
      <c r="J797" s="24"/>
      <c r="K797" s="24"/>
      <c r="L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6"/>
      <c r="Z797" s="24"/>
      <c r="AA797" s="24"/>
      <c r="AC797" s="24"/>
      <c r="AF797" s="24"/>
      <c r="AG797" s="24"/>
    </row>
    <row r="798" spans="7:33" ht="15.75" customHeight="1">
      <c r="G798" s="24"/>
      <c r="H798" s="24"/>
      <c r="I798" s="24"/>
      <c r="J798" s="24"/>
      <c r="K798" s="24"/>
      <c r="L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6"/>
      <c r="Z798" s="24"/>
      <c r="AA798" s="24"/>
      <c r="AC798" s="24"/>
      <c r="AF798" s="24"/>
      <c r="AG798" s="24"/>
    </row>
    <row r="799" spans="7:33" ht="15.75" customHeight="1">
      <c r="G799" s="24"/>
      <c r="H799" s="24"/>
      <c r="I799" s="24"/>
      <c r="J799" s="24"/>
      <c r="K799" s="24"/>
      <c r="L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6"/>
      <c r="Z799" s="24"/>
      <c r="AA799" s="24"/>
      <c r="AC799" s="24"/>
      <c r="AF799" s="24"/>
      <c r="AG799" s="24"/>
    </row>
    <row r="800" spans="7:33" ht="15.75" customHeight="1">
      <c r="G800" s="24"/>
      <c r="H800" s="24"/>
      <c r="I800" s="24"/>
      <c r="J800" s="24"/>
      <c r="K800" s="24"/>
      <c r="L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6"/>
      <c r="Z800" s="24"/>
      <c r="AA800" s="24"/>
      <c r="AC800" s="24"/>
      <c r="AF800" s="24"/>
      <c r="AG800" s="24"/>
    </row>
    <row r="801" spans="7:33" ht="15.75" customHeight="1">
      <c r="G801" s="24"/>
      <c r="H801" s="24"/>
      <c r="I801" s="24"/>
      <c r="J801" s="24"/>
      <c r="K801" s="24"/>
      <c r="L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6"/>
      <c r="Z801" s="24"/>
      <c r="AA801" s="24"/>
      <c r="AC801" s="24"/>
      <c r="AF801" s="24"/>
      <c r="AG801" s="24"/>
    </row>
    <row r="802" spans="7:33" ht="15.75" customHeight="1">
      <c r="G802" s="24"/>
      <c r="H802" s="24"/>
      <c r="I802" s="24"/>
      <c r="J802" s="24"/>
      <c r="K802" s="24"/>
      <c r="L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6"/>
      <c r="Z802" s="24"/>
      <c r="AA802" s="24"/>
      <c r="AC802" s="24"/>
      <c r="AF802" s="24"/>
      <c r="AG802" s="24"/>
    </row>
    <row r="803" spans="7:33" ht="15.75" customHeight="1">
      <c r="G803" s="24"/>
      <c r="H803" s="24"/>
      <c r="I803" s="24"/>
      <c r="J803" s="24"/>
      <c r="K803" s="24"/>
      <c r="L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6"/>
      <c r="Z803" s="24"/>
      <c r="AA803" s="24"/>
      <c r="AC803" s="24"/>
      <c r="AF803" s="24"/>
      <c r="AG803" s="24"/>
    </row>
    <row r="804" spans="7:33" ht="15.75" customHeight="1">
      <c r="G804" s="24"/>
      <c r="H804" s="24"/>
      <c r="I804" s="24"/>
      <c r="J804" s="24"/>
      <c r="K804" s="24"/>
      <c r="L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6"/>
      <c r="Z804" s="24"/>
      <c r="AA804" s="24"/>
      <c r="AC804" s="24"/>
      <c r="AF804" s="24"/>
      <c r="AG804" s="24"/>
    </row>
    <row r="805" spans="7:33" ht="15.75" customHeight="1">
      <c r="G805" s="24"/>
      <c r="H805" s="24"/>
      <c r="I805" s="24"/>
      <c r="J805" s="24"/>
      <c r="K805" s="24"/>
      <c r="L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6"/>
      <c r="Z805" s="24"/>
      <c r="AA805" s="24"/>
      <c r="AC805" s="24"/>
      <c r="AF805" s="24"/>
      <c r="AG805" s="24"/>
    </row>
    <row r="806" spans="7:33" ht="15.75" customHeight="1">
      <c r="G806" s="24"/>
      <c r="H806" s="24"/>
      <c r="I806" s="24"/>
      <c r="J806" s="24"/>
      <c r="K806" s="24"/>
      <c r="L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6"/>
      <c r="Z806" s="24"/>
      <c r="AA806" s="24"/>
      <c r="AC806" s="24"/>
      <c r="AF806" s="24"/>
      <c r="AG806" s="24"/>
    </row>
    <row r="807" spans="7:33" ht="15.75" customHeight="1">
      <c r="G807" s="24"/>
      <c r="H807" s="24"/>
      <c r="I807" s="24"/>
      <c r="J807" s="24"/>
      <c r="K807" s="24"/>
      <c r="L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6"/>
      <c r="Z807" s="24"/>
      <c r="AA807" s="24"/>
      <c r="AC807" s="24"/>
      <c r="AF807" s="24"/>
      <c r="AG807" s="24"/>
    </row>
    <row r="808" spans="7:33" ht="15.75" customHeight="1">
      <c r="G808" s="24"/>
      <c r="H808" s="24"/>
      <c r="I808" s="24"/>
      <c r="J808" s="24"/>
      <c r="K808" s="24"/>
      <c r="L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6"/>
      <c r="Z808" s="24"/>
      <c r="AA808" s="24"/>
      <c r="AC808" s="24"/>
      <c r="AF808" s="24"/>
      <c r="AG808" s="24"/>
    </row>
    <row r="809" spans="7:33" ht="15.75" customHeight="1">
      <c r="G809" s="24"/>
      <c r="H809" s="24"/>
      <c r="I809" s="24"/>
      <c r="J809" s="24"/>
      <c r="K809" s="24"/>
      <c r="L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6"/>
      <c r="Z809" s="24"/>
      <c r="AA809" s="24"/>
      <c r="AC809" s="24"/>
      <c r="AF809" s="24"/>
      <c r="AG809" s="24"/>
    </row>
    <row r="810" spans="7:33" ht="15.75" customHeight="1">
      <c r="G810" s="24"/>
      <c r="H810" s="24"/>
      <c r="I810" s="24"/>
      <c r="J810" s="24"/>
      <c r="K810" s="24"/>
      <c r="L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6"/>
      <c r="Z810" s="24"/>
      <c r="AA810" s="24"/>
      <c r="AC810" s="24"/>
      <c r="AF810" s="24"/>
      <c r="AG810" s="24"/>
    </row>
    <row r="811" spans="7:33" ht="15.75" customHeight="1">
      <c r="G811" s="24"/>
      <c r="H811" s="24"/>
      <c r="I811" s="24"/>
      <c r="J811" s="24"/>
      <c r="K811" s="24"/>
      <c r="L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6"/>
      <c r="Z811" s="24"/>
      <c r="AA811" s="24"/>
      <c r="AC811" s="24"/>
      <c r="AF811" s="24"/>
      <c r="AG811" s="24"/>
    </row>
    <row r="812" spans="7:33" ht="15.75" customHeight="1">
      <c r="G812" s="24"/>
      <c r="H812" s="24"/>
      <c r="I812" s="24"/>
      <c r="J812" s="24"/>
      <c r="K812" s="24"/>
      <c r="L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6"/>
      <c r="Z812" s="24"/>
      <c r="AA812" s="24"/>
      <c r="AC812" s="24"/>
      <c r="AF812" s="24"/>
      <c r="AG812" s="24"/>
    </row>
    <row r="813" spans="7:33" ht="15.75" customHeight="1">
      <c r="G813" s="24"/>
      <c r="H813" s="24"/>
      <c r="I813" s="24"/>
      <c r="J813" s="24"/>
      <c r="K813" s="24"/>
      <c r="L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6"/>
      <c r="Z813" s="24"/>
      <c r="AA813" s="24"/>
      <c r="AC813" s="24"/>
      <c r="AF813" s="24"/>
      <c r="AG813" s="24"/>
    </row>
    <row r="814" spans="7:33" ht="15.75" customHeight="1">
      <c r="G814" s="24"/>
      <c r="H814" s="24"/>
      <c r="I814" s="24"/>
      <c r="J814" s="24"/>
      <c r="K814" s="24"/>
      <c r="L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6"/>
      <c r="Z814" s="24"/>
      <c r="AA814" s="24"/>
      <c r="AC814" s="24"/>
      <c r="AF814" s="24"/>
      <c r="AG814" s="24"/>
    </row>
    <row r="815" spans="7:33" ht="15.75" customHeight="1">
      <c r="G815" s="24"/>
      <c r="H815" s="24"/>
      <c r="I815" s="24"/>
      <c r="J815" s="24"/>
      <c r="K815" s="24"/>
      <c r="L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6"/>
      <c r="Z815" s="24"/>
      <c r="AA815" s="24"/>
      <c r="AC815" s="24"/>
      <c r="AF815" s="24"/>
      <c r="AG815" s="24"/>
    </row>
    <row r="816" spans="7:33" ht="15.75" customHeight="1">
      <c r="G816" s="24"/>
      <c r="H816" s="24"/>
      <c r="I816" s="24"/>
      <c r="J816" s="24"/>
      <c r="K816" s="24"/>
      <c r="L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6"/>
      <c r="Z816" s="24"/>
      <c r="AA816" s="24"/>
      <c r="AC816" s="24"/>
      <c r="AF816" s="24"/>
      <c r="AG816" s="24"/>
    </row>
    <row r="817" spans="7:33" ht="15.75" customHeight="1">
      <c r="G817" s="24"/>
      <c r="H817" s="24"/>
      <c r="I817" s="24"/>
      <c r="J817" s="24"/>
      <c r="K817" s="24"/>
      <c r="L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6"/>
      <c r="Z817" s="24"/>
      <c r="AA817" s="24"/>
      <c r="AC817" s="24"/>
      <c r="AF817" s="24"/>
      <c r="AG817" s="24"/>
    </row>
    <row r="818" spans="7:33" ht="15.75" customHeight="1">
      <c r="G818" s="24"/>
      <c r="H818" s="24"/>
      <c r="I818" s="24"/>
      <c r="J818" s="24"/>
      <c r="K818" s="24"/>
      <c r="L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6"/>
      <c r="Z818" s="24"/>
      <c r="AA818" s="24"/>
      <c r="AC818" s="24"/>
      <c r="AF818" s="24"/>
      <c r="AG818" s="24"/>
    </row>
    <row r="819" spans="7:33" ht="15.75" customHeight="1">
      <c r="G819" s="24"/>
      <c r="H819" s="24"/>
      <c r="I819" s="24"/>
      <c r="J819" s="24"/>
      <c r="K819" s="24"/>
      <c r="L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6"/>
      <c r="Z819" s="24"/>
      <c r="AA819" s="24"/>
      <c r="AC819" s="24"/>
      <c r="AF819" s="24"/>
      <c r="AG819" s="24"/>
    </row>
    <row r="820" spans="7:33" ht="15.75" customHeight="1">
      <c r="G820" s="24"/>
      <c r="H820" s="24"/>
      <c r="I820" s="24"/>
      <c r="J820" s="24"/>
      <c r="K820" s="24"/>
      <c r="L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6"/>
      <c r="Z820" s="24"/>
      <c r="AA820" s="24"/>
      <c r="AC820" s="24"/>
      <c r="AF820" s="24"/>
      <c r="AG820" s="24"/>
    </row>
    <row r="821" spans="7:33" ht="15.75" customHeight="1">
      <c r="G821" s="24"/>
      <c r="H821" s="24"/>
      <c r="I821" s="24"/>
      <c r="J821" s="24"/>
      <c r="K821" s="24"/>
      <c r="L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6"/>
      <c r="Z821" s="24"/>
      <c r="AA821" s="24"/>
      <c r="AC821" s="24"/>
      <c r="AF821" s="24"/>
      <c r="AG821" s="24"/>
    </row>
    <row r="822" spans="7:33" ht="15.75" customHeight="1">
      <c r="G822" s="24"/>
      <c r="H822" s="24"/>
      <c r="I822" s="24"/>
      <c r="J822" s="24"/>
      <c r="K822" s="24"/>
      <c r="L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6"/>
      <c r="Z822" s="24"/>
      <c r="AA822" s="24"/>
      <c r="AC822" s="24"/>
      <c r="AF822" s="24"/>
      <c r="AG822" s="24"/>
    </row>
    <row r="823" spans="7:33" ht="15.75" customHeight="1">
      <c r="G823" s="24"/>
      <c r="H823" s="24"/>
      <c r="I823" s="24"/>
      <c r="J823" s="24"/>
      <c r="K823" s="24"/>
      <c r="L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6"/>
      <c r="Z823" s="24"/>
      <c r="AA823" s="24"/>
      <c r="AC823" s="24"/>
      <c r="AF823" s="24"/>
      <c r="AG823" s="24"/>
    </row>
    <row r="824" spans="7:33" ht="15.75" customHeight="1">
      <c r="G824" s="24"/>
      <c r="H824" s="24"/>
      <c r="I824" s="24"/>
      <c r="J824" s="24"/>
      <c r="K824" s="24"/>
      <c r="L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6"/>
      <c r="Z824" s="24"/>
      <c r="AA824" s="24"/>
      <c r="AC824" s="24"/>
      <c r="AF824" s="24"/>
      <c r="AG824" s="24"/>
    </row>
    <row r="825" spans="7:33" ht="15.75" customHeight="1">
      <c r="G825" s="24"/>
      <c r="H825" s="24"/>
      <c r="I825" s="24"/>
      <c r="J825" s="24"/>
      <c r="K825" s="24"/>
      <c r="L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6"/>
      <c r="Z825" s="24"/>
      <c r="AA825" s="24"/>
      <c r="AC825" s="24"/>
      <c r="AF825" s="24"/>
      <c r="AG825" s="24"/>
    </row>
    <row r="826" spans="7:33" ht="15.75" customHeight="1">
      <c r="G826" s="24"/>
      <c r="H826" s="24"/>
      <c r="I826" s="24"/>
      <c r="J826" s="24"/>
      <c r="K826" s="24"/>
      <c r="L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6"/>
      <c r="Z826" s="24"/>
      <c r="AA826" s="24"/>
      <c r="AC826" s="24"/>
      <c r="AF826" s="24"/>
      <c r="AG826" s="24"/>
    </row>
    <row r="827" spans="7:33" ht="15.75" customHeight="1">
      <c r="G827" s="24"/>
      <c r="H827" s="24"/>
      <c r="I827" s="24"/>
      <c r="J827" s="24"/>
      <c r="K827" s="24"/>
      <c r="L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6"/>
      <c r="Z827" s="24"/>
      <c r="AA827" s="24"/>
      <c r="AC827" s="24"/>
      <c r="AF827" s="24"/>
      <c r="AG827" s="24"/>
    </row>
    <row r="828" spans="7:33" ht="15.75" customHeight="1">
      <c r="G828" s="24"/>
      <c r="H828" s="24"/>
      <c r="I828" s="24"/>
      <c r="J828" s="24"/>
      <c r="K828" s="24"/>
      <c r="L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6"/>
      <c r="Z828" s="24"/>
      <c r="AA828" s="24"/>
      <c r="AC828" s="24"/>
      <c r="AF828" s="24"/>
      <c r="AG828" s="24"/>
    </row>
    <row r="829" spans="7:33" ht="15.75" customHeight="1">
      <c r="G829" s="24"/>
      <c r="H829" s="24"/>
      <c r="I829" s="24"/>
      <c r="J829" s="24"/>
      <c r="K829" s="24"/>
      <c r="L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6"/>
      <c r="Z829" s="24"/>
      <c r="AA829" s="24"/>
      <c r="AC829" s="24"/>
      <c r="AF829" s="24"/>
      <c r="AG829" s="24"/>
    </row>
    <row r="830" spans="7:33" ht="15.75" customHeight="1">
      <c r="G830" s="24"/>
      <c r="H830" s="24"/>
      <c r="I830" s="24"/>
      <c r="J830" s="24"/>
      <c r="K830" s="24"/>
      <c r="L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6"/>
      <c r="Z830" s="24"/>
      <c r="AA830" s="24"/>
      <c r="AC830" s="24"/>
      <c r="AF830" s="24"/>
      <c r="AG830" s="24"/>
    </row>
    <row r="831" spans="7:33" ht="15.75" customHeight="1">
      <c r="G831" s="24"/>
      <c r="H831" s="24"/>
      <c r="I831" s="24"/>
      <c r="J831" s="24"/>
      <c r="K831" s="24"/>
      <c r="L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6"/>
      <c r="Z831" s="24"/>
      <c r="AA831" s="24"/>
      <c r="AC831" s="24"/>
      <c r="AF831" s="24"/>
      <c r="AG831" s="24"/>
    </row>
    <row r="832" spans="7:33" ht="15.75" customHeight="1">
      <c r="G832" s="24"/>
      <c r="H832" s="24"/>
      <c r="I832" s="24"/>
      <c r="J832" s="24"/>
      <c r="K832" s="24"/>
      <c r="L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6"/>
      <c r="Z832" s="24"/>
      <c r="AA832" s="24"/>
      <c r="AC832" s="24"/>
      <c r="AF832" s="24"/>
      <c r="AG832" s="24"/>
    </row>
    <row r="833" spans="7:33" ht="15.75" customHeight="1">
      <c r="G833" s="24"/>
      <c r="H833" s="24"/>
      <c r="I833" s="24"/>
      <c r="J833" s="24"/>
      <c r="K833" s="24"/>
      <c r="L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6"/>
      <c r="Z833" s="24"/>
      <c r="AA833" s="24"/>
      <c r="AC833" s="24"/>
      <c r="AF833" s="24"/>
      <c r="AG833" s="24"/>
    </row>
    <row r="834" spans="7:33" ht="15.75" customHeight="1">
      <c r="G834" s="24"/>
      <c r="H834" s="24"/>
      <c r="I834" s="24"/>
      <c r="J834" s="24"/>
      <c r="K834" s="24"/>
      <c r="L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6"/>
      <c r="Z834" s="24"/>
      <c r="AA834" s="24"/>
      <c r="AC834" s="24"/>
      <c r="AF834" s="24"/>
      <c r="AG834" s="24"/>
    </row>
    <row r="835" spans="7:33" ht="15.75" customHeight="1">
      <c r="G835" s="24"/>
      <c r="H835" s="24"/>
      <c r="I835" s="24"/>
      <c r="J835" s="24"/>
      <c r="K835" s="24"/>
      <c r="L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6"/>
      <c r="Z835" s="24"/>
      <c r="AA835" s="24"/>
      <c r="AC835" s="24"/>
      <c r="AF835" s="24"/>
      <c r="AG835" s="24"/>
    </row>
    <row r="836" spans="7:33" ht="15.75" customHeight="1">
      <c r="G836" s="24"/>
      <c r="H836" s="24"/>
      <c r="I836" s="24"/>
      <c r="J836" s="24"/>
      <c r="K836" s="24"/>
      <c r="L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6"/>
      <c r="Z836" s="24"/>
      <c r="AA836" s="24"/>
      <c r="AC836" s="24"/>
      <c r="AF836" s="24"/>
      <c r="AG836" s="24"/>
    </row>
    <row r="837" spans="7:33" ht="15.75" customHeight="1">
      <c r="G837" s="24"/>
      <c r="H837" s="24"/>
      <c r="I837" s="24"/>
      <c r="J837" s="24"/>
      <c r="K837" s="24"/>
      <c r="L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6"/>
      <c r="Z837" s="24"/>
      <c r="AA837" s="24"/>
      <c r="AC837" s="24"/>
      <c r="AF837" s="24"/>
      <c r="AG837" s="24"/>
    </row>
    <row r="838" spans="7:33" ht="15.75" customHeight="1">
      <c r="G838" s="24"/>
      <c r="H838" s="24"/>
      <c r="I838" s="24"/>
      <c r="J838" s="24"/>
      <c r="K838" s="24"/>
      <c r="L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6"/>
      <c r="Z838" s="24"/>
      <c r="AA838" s="24"/>
      <c r="AC838" s="24"/>
      <c r="AF838" s="24"/>
      <c r="AG838" s="24"/>
    </row>
    <row r="839" spans="7:33" ht="15.75" customHeight="1">
      <c r="G839" s="24"/>
      <c r="H839" s="24"/>
      <c r="I839" s="24"/>
      <c r="J839" s="24"/>
      <c r="K839" s="24"/>
      <c r="L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6"/>
      <c r="Z839" s="24"/>
      <c r="AA839" s="24"/>
      <c r="AC839" s="24"/>
      <c r="AF839" s="24"/>
      <c r="AG839" s="24"/>
    </row>
    <row r="840" spans="7:33" ht="15.75" customHeight="1">
      <c r="G840" s="24"/>
      <c r="H840" s="24"/>
      <c r="I840" s="24"/>
      <c r="J840" s="24"/>
      <c r="K840" s="24"/>
      <c r="L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6"/>
      <c r="Z840" s="24"/>
      <c r="AA840" s="24"/>
      <c r="AC840" s="24"/>
      <c r="AF840" s="24"/>
      <c r="AG840" s="24"/>
    </row>
    <row r="841" spans="7:33" ht="15.75" customHeight="1">
      <c r="G841" s="24"/>
      <c r="H841" s="24"/>
      <c r="I841" s="24"/>
      <c r="J841" s="24"/>
      <c r="K841" s="24"/>
      <c r="L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6"/>
      <c r="Z841" s="24"/>
      <c r="AA841" s="24"/>
      <c r="AC841" s="24"/>
      <c r="AF841" s="24"/>
      <c r="AG841" s="24"/>
    </row>
    <row r="842" spans="7:33" ht="15.75" customHeight="1">
      <c r="G842" s="24"/>
      <c r="H842" s="24"/>
      <c r="I842" s="24"/>
      <c r="J842" s="24"/>
      <c r="K842" s="24"/>
      <c r="L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6"/>
      <c r="Z842" s="24"/>
      <c r="AA842" s="24"/>
      <c r="AC842" s="24"/>
      <c r="AF842" s="24"/>
      <c r="AG842" s="24"/>
    </row>
    <row r="843" spans="7:33" ht="15.75" customHeight="1">
      <c r="G843" s="24"/>
      <c r="H843" s="24"/>
      <c r="I843" s="24"/>
      <c r="J843" s="24"/>
      <c r="K843" s="24"/>
      <c r="L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6"/>
      <c r="Z843" s="24"/>
      <c r="AA843" s="24"/>
      <c r="AC843" s="24"/>
      <c r="AF843" s="24"/>
      <c r="AG843" s="24"/>
    </row>
    <row r="844" spans="7:33" ht="15.75" customHeight="1">
      <c r="G844" s="24"/>
      <c r="H844" s="24"/>
      <c r="I844" s="24"/>
      <c r="J844" s="24"/>
      <c r="K844" s="24"/>
      <c r="L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6"/>
      <c r="Z844" s="24"/>
      <c r="AA844" s="24"/>
      <c r="AC844" s="24"/>
      <c r="AF844" s="24"/>
      <c r="AG844" s="24"/>
    </row>
    <row r="845" spans="7:33" ht="15.75" customHeight="1">
      <c r="G845" s="24"/>
      <c r="H845" s="24"/>
      <c r="I845" s="24"/>
      <c r="J845" s="24"/>
      <c r="K845" s="24"/>
      <c r="L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6"/>
      <c r="Z845" s="24"/>
      <c r="AA845" s="24"/>
      <c r="AC845" s="24"/>
      <c r="AF845" s="24"/>
      <c r="AG845" s="24"/>
    </row>
    <row r="846" spans="7:33" ht="15.75" customHeight="1">
      <c r="G846" s="24"/>
      <c r="H846" s="24"/>
      <c r="I846" s="24"/>
      <c r="J846" s="24"/>
      <c r="K846" s="24"/>
      <c r="L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6"/>
      <c r="Z846" s="24"/>
      <c r="AA846" s="24"/>
      <c r="AC846" s="24"/>
      <c r="AF846" s="24"/>
      <c r="AG846" s="24"/>
    </row>
    <row r="847" spans="7:33" ht="15.75" customHeight="1">
      <c r="G847" s="24"/>
      <c r="H847" s="24"/>
      <c r="I847" s="24"/>
      <c r="J847" s="24"/>
      <c r="K847" s="24"/>
      <c r="L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6"/>
      <c r="Z847" s="24"/>
      <c r="AA847" s="24"/>
      <c r="AC847" s="24"/>
      <c r="AF847" s="24"/>
      <c r="AG847" s="24"/>
    </row>
    <row r="848" spans="7:33" ht="15.75" customHeight="1">
      <c r="G848" s="24"/>
      <c r="H848" s="24"/>
      <c r="I848" s="24"/>
      <c r="J848" s="24"/>
      <c r="K848" s="24"/>
      <c r="L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6"/>
      <c r="Z848" s="24"/>
      <c r="AA848" s="24"/>
      <c r="AC848" s="24"/>
      <c r="AF848" s="24"/>
      <c r="AG848" s="24"/>
    </row>
    <row r="849" spans="7:33" ht="15.75" customHeight="1">
      <c r="G849" s="24"/>
      <c r="H849" s="24"/>
      <c r="I849" s="24"/>
      <c r="J849" s="24"/>
      <c r="K849" s="24"/>
      <c r="L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6"/>
      <c r="Z849" s="24"/>
      <c r="AA849" s="24"/>
      <c r="AC849" s="24"/>
      <c r="AF849" s="24"/>
      <c r="AG849" s="24"/>
    </row>
    <row r="850" spans="7:33" ht="15.75" customHeight="1">
      <c r="G850" s="24"/>
      <c r="H850" s="24"/>
      <c r="I850" s="24"/>
      <c r="J850" s="24"/>
      <c r="K850" s="24"/>
      <c r="L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6"/>
      <c r="Z850" s="24"/>
      <c r="AA850" s="24"/>
      <c r="AC850" s="24"/>
      <c r="AF850" s="24"/>
      <c r="AG850" s="24"/>
    </row>
    <row r="851" spans="7:33" ht="15.75" customHeight="1">
      <c r="G851" s="24"/>
      <c r="H851" s="24"/>
      <c r="I851" s="24"/>
      <c r="J851" s="24"/>
      <c r="K851" s="24"/>
      <c r="L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6"/>
      <c r="Z851" s="24"/>
      <c r="AA851" s="24"/>
      <c r="AC851" s="24"/>
      <c r="AF851" s="24"/>
      <c r="AG851" s="24"/>
    </row>
    <row r="852" spans="7:33" ht="15.75" customHeight="1">
      <c r="G852" s="24"/>
      <c r="H852" s="24"/>
      <c r="I852" s="24"/>
      <c r="J852" s="24"/>
      <c r="K852" s="24"/>
      <c r="L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6"/>
      <c r="Z852" s="24"/>
      <c r="AA852" s="24"/>
      <c r="AC852" s="24"/>
      <c r="AF852" s="24"/>
      <c r="AG852" s="24"/>
    </row>
    <row r="853" spans="7:33" ht="15.75" customHeight="1">
      <c r="G853" s="24"/>
      <c r="H853" s="24"/>
      <c r="I853" s="24"/>
      <c r="J853" s="24"/>
      <c r="K853" s="24"/>
      <c r="L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6"/>
      <c r="Z853" s="24"/>
      <c r="AA853" s="24"/>
      <c r="AC853" s="24"/>
      <c r="AF853" s="24"/>
      <c r="AG853" s="24"/>
    </row>
    <row r="854" spans="7:33" ht="15.75" customHeight="1">
      <c r="G854" s="24"/>
      <c r="H854" s="24"/>
      <c r="I854" s="24"/>
      <c r="J854" s="24"/>
      <c r="K854" s="24"/>
      <c r="L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6"/>
      <c r="Z854" s="24"/>
      <c r="AA854" s="24"/>
      <c r="AC854" s="24"/>
      <c r="AF854" s="24"/>
      <c r="AG854" s="24"/>
    </row>
    <row r="855" spans="7:33" ht="15.75" customHeight="1">
      <c r="G855" s="24"/>
      <c r="H855" s="24"/>
      <c r="I855" s="24"/>
      <c r="J855" s="24"/>
      <c r="K855" s="24"/>
      <c r="L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6"/>
      <c r="Z855" s="24"/>
      <c r="AA855" s="24"/>
      <c r="AC855" s="24"/>
      <c r="AF855" s="24"/>
      <c r="AG855" s="24"/>
    </row>
    <row r="856" spans="7:33" ht="15.75" customHeight="1">
      <c r="G856" s="24"/>
      <c r="H856" s="24"/>
      <c r="I856" s="24"/>
      <c r="J856" s="24"/>
      <c r="K856" s="24"/>
      <c r="L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6"/>
      <c r="Z856" s="24"/>
      <c r="AA856" s="24"/>
      <c r="AC856" s="24"/>
      <c r="AF856" s="24"/>
      <c r="AG856" s="24"/>
    </row>
    <row r="857" spans="7:33" ht="15.75" customHeight="1">
      <c r="G857" s="24"/>
      <c r="H857" s="24"/>
      <c r="I857" s="24"/>
      <c r="J857" s="24"/>
      <c r="K857" s="24"/>
      <c r="L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6"/>
      <c r="Z857" s="24"/>
      <c r="AA857" s="24"/>
      <c r="AC857" s="24"/>
      <c r="AF857" s="24"/>
      <c r="AG857" s="24"/>
    </row>
    <row r="858" spans="7:33" ht="15.75" customHeight="1">
      <c r="G858" s="24"/>
      <c r="H858" s="24"/>
      <c r="I858" s="24"/>
      <c r="J858" s="24"/>
      <c r="K858" s="24"/>
      <c r="L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6"/>
      <c r="Z858" s="24"/>
      <c r="AA858" s="24"/>
      <c r="AC858" s="24"/>
      <c r="AF858" s="24"/>
      <c r="AG858" s="24"/>
    </row>
    <row r="859" spans="7:33" ht="15.75" customHeight="1">
      <c r="G859" s="24"/>
      <c r="H859" s="24"/>
      <c r="I859" s="24"/>
      <c r="J859" s="24"/>
      <c r="K859" s="24"/>
      <c r="L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6"/>
      <c r="Z859" s="24"/>
      <c r="AA859" s="24"/>
      <c r="AC859" s="24"/>
      <c r="AF859" s="24"/>
      <c r="AG859" s="24"/>
    </row>
    <row r="860" spans="7:33" ht="15.75" customHeight="1">
      <c r="G860" s="24"/>
      <c r="H860" s="24"/>
      <c r="I860" s="24"/>
      <c r="J860" s="24"/>
      <c r="K860" s="24"/>
      <c r="L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6"/>
      <c r="Z860" s="24"/>
      <c r="AA860" s="24"/>
      <c r="AC860" s="24"/>
      <c r="AF860" s="24"/>
      <c r="AG860" s="24"/>
    </row>
    <row r="861" spans="7:33" ht="15.75" customHeight="1">
      <c r="G861" s="24"/>
      <c r="H861" s="24"/>
      <c r="I861" s="24"/>
      <c r="J861" s="24"/>
      <c r="K861" s="24"/>
      <c r="L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6"/>
      <c r="Z861" s="24"/>
      <c r="AA861" s="24"/>
      <c r="AC861" s="24"/>
      <c r="AF861" s="24"/>
      <c r="AG861" s="24"/>
    </row>
    <row r="862" spans="7:33" ht="15.75" customHeight="1">
      <c r="G862" s="24"/>
      <c r="H862" s="24"/>
      <c r="I862" s="24"/>
      <c r="J862" s="24"/>
      <c r="K862" s="24"/>
      <c r="L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6"/>
      <c r="Z862" s="24"/>
      <c r="AA862" s="24"/>
      <c r="AC862" s="24"/>
      <c r="AF862" s="24"/>
      <c r="AG862" s="24"/>
    </row>
    <row r="863" spans="7:33" ht="15.75" customHeight="1">
      <c r="G863" s="24"/>
      <c r="H863" s="24"/>
      <c r="I863" s="24"/>
      <c r="J863" s="24"/>
      <c r="K863" s="24"/>
      <c r="L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6"/>
      <c r="Z863" s="24"/>
      <c r="AA863" s="24"/>
      <c r="AC863" s="24"/>
      <c r="AF863" s="24"/>
      <c r="AG863" s="24"/>
    </row>
    <row r="864" spans="7:33" ht="15.75" customHeight="1">
      <c r="G864" s="24"/>
      <c r="H864" s="24"/>
      <c r="I864" s="24"/>
      <c r="J864" s="24"/>
      <c r="K864" s="24"/>
      <c r="L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6"/>
      <c r="Z864" s="24"/>
      <c r="AA864" s="24"/>
      <c r="AC864" s="24"/>
      <c r="AF864" s="24"/>
      <c r="AG864" s="24"/>
    </row>
    <row r="865" spans="7:33" ht="15.75" customHeight="1">
      <c r="G865" s="24"/>
      <c r="H865" s="24"/>
      <c r="I865" s="24"/>
      <c r="J865" s="24"/>
      <c r="K865" s="24"/>
      <c r="L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6"/>
      <c r="Z865" s="24"/>
      <c r="AA865" s="24"/>
      <c r="AC865" s="24"/>
      <c r="AF865" s="24"/>
      <c r="AG865" s="24"/>
    </row>
    <row r="866" spans="7:33" ht="15.75" customHeight="1">
      <c r="G866" s="24"/>
      <c r="H866" s="24"/>
      <c r="I866" s="24"/>
      <c r="J866" s="24"/>
      <c r="K866" s="24"/>
      <c r="L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6"/>
      <c r="Z866" s="24"/>
      <c r="AA866" s="24"/>
      <c r="AC866" s="24"/>
      <c r="AF866" s="24"/>
      <c r="AG866" s="24"/>
    </row>
    <row r="867" spans="7:33" ht="15.75" customHeight="1">
      <c r="G867" s="24"/>
      <c r="H867" s="24"/>
      <c r="I867" s="24"/>
      <c r="J867" s="24"/>
      <c r="K867" s="24"/>
      <c r="L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6"/>
      <c r="Z867" s="24"/>
      <c r="AA867" s="24"/>
      <c r="AC867" s="24"/>
      <c r="AF867" s="24"/>
      <c r="AG867" s="24"/>
    </row>
    <row r="868" spans="7:33" ht="15.75" customHeight="1">
      <c r="G868" s="24"/>
      <c r="H868" s="24"/>
      <c r="I868" s="24"/>
      <c r="J868" s="24"/>
      <c r="K868" s="24"/>
      <c r="L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6"/>
      <c r="Z868" s="24"/>
      <c r="AA868" s="24"/>
      <c r="AC868" s="24"/>
      <c r="AF868" s="24"/>
      <c r="AG868" s="24"/>
    </row>
    <row r="869" spans="7:33" ht="15.75" customHeight="1">
      <c r="G869" s="24"/>
      <c r="H869" s="24"/>
      <c r="I869" s="24"/>
      <c r="J869" s="24"/>
      <c r="K869" s="24"/>
      <c r="L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6"/>
      <c r="Z869" s="24"/>
      <c r="AA869" s="24"/>
      <c r="AC869" s="24"/>
      <c r="AF869" s="24"/>
      <c r="AG869" s="24"/>
    </row>
    <row r="870" spans="7:33" ht="15.75" customHeight="1">
      <c r="G870" s="24"/>
      <c r="H870" s="24"/>
      <c r="I870" s="24"/>
      <c r="J870" s="24"/>
      <c r="K870" s="24"/>
      <c r="L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6"/>
      <c r="Z870" s="24"/>
      <c r="AA870" s="24"/>
      <c r="AC870" s="24"/>
      <c r="AF870" s="24"/>
      <c r="AG870" s="24"/>
    </row>
    <row r="871" spans="7:33" ht="15.75" customHeight="1">
      <c r="G871" s="24"/>
      <c r="H871" s="24"/>
      <c r="I871" s="24"/>
      <c r="J871" s="24"/>
      <c r="K871" s="24"/>
      <c r="L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6"/>
      <c r="Z871" s="24"/>
      <c r="AA871" s="24"/>
      <c r="AC871" s="24"/>
      <c r="AF871" s="24"/>
      <c r="AG871" s="24"/>
    </row>
    <row r="872" spans="7:33" ht="15.75" customHeight="1">
      <c r="G872" s="24"/>
      <c r="H872" s="24"/>
      <c r="I872" s="24"/>
      <c r="J872" s="24"/>
      <c r="K872" s="24"/>
      <c r="L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6"/>
      <c r="Z872" s="24"/>
      <c r="AA872" s="24"/>
      <c r="AC872" s="24"/>
      <c r="AF872" s="24"/>
      <c r="AG872" s="24"/>
    </row>
    <row r="873" spans="7:33" ht="15.75" customHeight="1">
      <c r="G873" s="24"/>
      <c r="H873" s="24"/>
      <c r="I873" s="24"/>
      <c r="J873" s="24"/>
      <c r="K873" s="24"/>
      <c r="L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6"/>
      <c r="Z873" s="24"/>
      <c r="AA873" s="24"/>
      <c r="AC873" s="24"/>
      <c r="AF873" s="24"/>
      <c r="AG873" s="24"/>
    </row>
    <row r="874" spans="7:33" ht="15.75" customHeight="1">
      <c r="G874" s="24"/>
      <c r="H874" s="24"/>
      <c r="I874" s="24"/>
      <c r="J874" s="24"/>
      <c r="K874" s="24"/>
      <c r="L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6"/>
      <c r="Z874" s="24"/>
      <c r="AA874" s="24"/>
      <c r="AC874" s="24"/>
      <c r="AF874" s="24"/>
      <c r="AG874" s="24"/>
    </row>
    <row r="875" spans="7:33" ht="15.75" customHeight="1">
      <c r="G875" s="24"/>
      <c r="H875" s="24"/>
      <c r="I875" s="24"/>
      <c r="J875" s="24"/>
      <c r="K875" s="24"/>
      <c r="L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6"/>
      <c r="Z875" s="24"/>
      <c r="AA875" s="24"/>
      <c r="AC875" s="24"/>
      <c r="AF875" s="24"/>
      <c r="AG875" s="24"/>
    </row>
    <row r="876" spans="7:33" ht="15.75" customHeight="1">
      <c r="G876" s="24"/>
      <c r="H876" s="24"/>
      <c r="I876" s="24"/>
      <c r="J876" s="24"/>
      <c r="K876" s="24"/>
      <c r="L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6"/>
      <c r="Z876" s="24"/>
      <c r="AA876" s="24"/>
      <c r="AC876" s="24"/>
      <c r="AF876" s="24"/>
      <c r="AG876" s="24"/>
    </row>
    <row r="877" spans="7:33" ht="15.75" customHeight="1">
      <c r="G877" s="24"/>
      <c r="H877" s="24"/>
      <c r="I877" s="24"/>
      <c r="J877" s="24"/>
      <c r="K877" s="24"/>
      <c r="L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6"/>
      <c r="Z877" s="24"/>
      <c r="AA877" s="24"/>
      <c r="AC877" s="24"/>
      <c r="AF877" s="24"/>
      <c r="AG877" s="24"/>
    </row>
    <row r="878" spans="7:33" ht="15.75" customHeight="1">
      <c r="G878" s="24"/>
      <c r="H878" s="24"/>
      <c r="I878" s="24"/>
      <c r="J878" s="24"/>
      <c r="K878" s="24"/>
      <c r="L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6"/>
      <c r="Z878" s="24"/>
      <c r="AA878" s="24"/>
      <c r="AC878" s="24"/>
      <c r="AF878" s="24"/>
      <c r="AG878" s="24"/>
    </row>
    <row r="879" spans="7:33" ht="15.75" customHeight="1">
      <c r="G879" s="24"/>
      <c r="H879" s="24"/>
      <c r="I879" s="24"/>
      <c r="J879" s="24"/>
      <c r="K879" s="24"/>
      <c r="L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6"/>
      <c r="Z879" s="24"/>
      <c r="AA879" s="24"/>
      <c r="AC879" s="24"/>
      <c r="AF879" s="24"/>
      <c r="AG879" s="24"/>
    </row>
    <row r="880" spans="7:33" ht="15.75" customHeight="1">
      <c r="G880" s="24"/>
      <c r="H880" s="24"/>
      <c r="I880" s="24"/>
      <c r="J880" s="24"/>
      <c r="K880" s="24"/>
      <c r="L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6"/>
      <c r="Z880" s="24"/>
      <c r="AA880" s="24"/>
      <c r="AC880" s="24"/>
      <c r="AF880" s="24"/>
      <c r="AG880" s="24"/>
    </row>
    <row r="881" spans="7:33" ht="15.75" customHeight="1">
      <c r="G881" s="24"/>
      <c r="H881" s="24"/>
      <c r="I881" s="24"/>
      <c r="J881" s="24"/>
      <c r="K881" s="24"/>
      <c r="L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6"/>
      <c r="Z881" s="24"/>
      <c r="AA881" s="24"/>
      <c r="AC881" s="24"/>
      <c r="AF881" s="24"/>
      <c r="AG881" s="24"/>
    </row>
    <row r="882" spans="7:33" ht="15.75" customHeight="1">
      <c r="G882" s="24"/>
      <c r="H882" s="24"/>
      <c r="I882" s="24"/>
      <c r="J882" s="24"/>
      <c r="K882" s="24"/>
      <c r="L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6"/>
      <c r="Z882" s="24"/>
      <c r="AA882" s="24"/>
      <c r="AC882" s="24"/>
      <c r="AF882" s="24"/>
      <c r="AG882" s="24"/>
    </row>
    <row r="883" spans="7:33" ht="15.75" customHeight="1">
      <c r="G883" s="24"/>
      <c r="H883" s="24"/>
      <c r="I883" s="24"/>
      <c r="J883" s="24"/>
      <c r="K883" s="24"/>
      <c r="L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6"/>
      <c r="Z883" s="24"/>
      <c r="AA883" s="24"/>
      <c r="AC883" s="24"/>
      <c r="AF883" s="24"/>
      <c r="AG883" s="24"/>
    </row>
    <row r="884" spans="7:33" ht="15.75" customHeight="1">
      <c r="G884" s="24"/>
      <c r="H884" s="24"/>
      <c r="I884" s="24"/>
      <c r="J884" s="24"/>
      <c r="K884" s="24"/>
      <c r="L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6"/>
      <c r="Z884" s="24"/>
      <c r="AA884" s="24"/>
      <c r="AC884" s="24"/>
      <c r="AF884" s="24"/>
      <c r="AG884" s="24"/>
    </row>
    <row r="885" spans="7:33" ht="15.75" customHeight="1">
      <c r="G885" s="24"/>
      <c r="H885" s="24"/>
      <c r="I885" s="24"/>
      <c r="J885" s="24"/>
      <c r="K885" s="24"/>
      <c r="L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6"/>
      <c r="Z885" s="24"/>
      <c r="AA885" s="24"/>
      <c r="AC885" s="24"/>
      <c r="AF885" s="24"/>
      <c r="AG885" s="24"/>
    </row>
    <row r="886" spans="7:33" ht="15.75" customHeight="1">
      <c r="G886" s="24"/>
      <c r="H886" s="24"/>
      <c r="I886" s="24"/>
      <c r="J886" s="24"/>
      <c r="K886" s="24"/>
      <c r="L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6"/>
      <c r="Z886" s="24"/>
      <c r="AA886" s="24"/>
      <c r="AC886" s="24"/>
      <c r="AF886" s="24"/>
      <c r="AG886" s="24"/>
    </row>
    <row r="887" spans="7:33" ht="15.75" customHeight="1">
      <c r="G887" s="24"/>
      <c r="H887" s="24"/>
      <c r="I887" s="24"/>
      <c r="J887" s="24"/>
      <c r="K887" s="24"/>
      <c r="L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6"/>
      <c r="Z887" s="24"/>
      <c r="AA887" s="24"/>
      <c r="AC887" s="24"/>
      <c r="AF887" s="24"/>
      <c r="AG887" s="24"/>
    </row>
    <row r="888" spans="7:33" ht="15.75" customHeight="1">
      <c r="G888" s="24"/>
      <c r="H888" s="24"/>
      <c r="I888" s="24"/>
      <c r="J888" s="24"/>
      <c r="K888" s="24"/>
      <c r="L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6"/>
      <c r="Z888" s="24"/>
      <c r="AA888" s="24"/>
      <c r="AC888" s="24"/>
      <c r="AF888" s="24"/>
      <c r="AG888" s="24"/>
    </row>
    <row r="889" spans="7:33" ht="15.75" customHeight="1">
      <c r="G889" s="24"/>
      <c r="H889" s="24"/>
      <c r="I889" s="24"/>
      <c r="J889" s="24"/>
      <c r="K889" s="24"/>
      <c r="L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6"/>
      <c r="Z889" s="24"/>
      <c r="AA889" s="24"/>
      <c r="AC889" s="24"/>
      <c r="AF889" s="24"/>
      <c r="AG889" s="24"/>
    </row>
    <row r="890" spans="7:33" ht="15.75" customHeight="1">
      <c r="G890" s="24"/>
      <c r="H890" s="24"/>
      <c r="I890" s="24"/>
      <c r="J890" s="24"/>
      <c r="K890" s="24"/>
      <c r="L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6"/>
      <c r="Z890" s="24"/>
      <c r="AA890" s="24"/>
      <c r="AC890" s="24"/>
      <c r="AF890" s="24"/>
      <c r="AG890" s="24"/>
    </row>
    <row r="891" spans="7:33" ht="15.75" customHeight="1">
      <c r="G891" s="24"/>
      <c r="H891" s="24"/>
      <c r="I891" s="24"/>
      <c r="J891" s="24"/>
      <c r="K891" s="24"/>
      <c r="L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6"/>
      <c r="Z891" s="24"/>
      <c r="AA891" s="24"/>
      <c r="AC891" s="24"/>
      <c r="AF891" s="24"/>
      <c r="AG891" s="24"/>
    </row>
    <row r="892" spans="7:33" ht="15.75" customHeight="1">
      <c r="G892" s="24"/>
      <c r="H892" s="24"/>
      <c r="I892" s="24"/>
      <c r="J892" s="24"/>
      <c r="K892" s="24"/>
      <c r="L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6"/>
      <c r="Z892" s="24"/>
      <c r="AA892" s="24"/>
      <c r="AC892" s="24"/>
      <c r="AF892" s="24"/>
      <c r="AG892" s="24"/>
    </row>
    <row r="893" spans="7:33" ht="15.75" customHeight="1">
      <c r="G893" s="24"/>
      <c r="H893" s="24"/>
      <c r="I893" s="24"/>
      <c r="J893" s="24"/>
      <c r="K893" s="24"/>
      <c r="L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6"/>
      <c r="Z893" s="24"/>
      <c r="AA893" s="24"/>
      <c r="AC893" s="24"/>
      <c r="AF893" s="24"/>
      <c r="AG893" s="24"/>
    </row>
    <row r="894" spans="7:33" ht="15.75" customHeight="1">
      <c r="G894" s="24"/>
      <c r="H894" s="24"/>
      <c r="I894" s="24"/>
      <c r="J894" s="24"/>
      <c r="K894" s="24"/>
      <c r="L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6"/>
      <c r="Z894" s="24"/>
      <c r="AA894" s="24"/>
      <c r="AC894" s="24"/>
      <c r="AF894" s="24"/>
      <c r="AG894" s="24"/>
    </row>
    <row r="895" spans="7:33" ht="15.75" customHeight="1">
      <c r="G895" s="24"/>
      <c r="H895" s="24"/>
      <c r="I895" s="24"/>
      <c r="J895" s="24"/>
      <c r="K895" s="24"/>
      <c r="L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6"/>
      <c r="Z895" s="24"/>
      <c r="AA895" s="24"/>
      <c r="AC895" s="24"/>
      <c r="AF895" s="24"/>
      <c r="AG895" s="24"/>
    </row>
    <row r="896" spans="7:33" ht="15.75" customHeight="1">
      <c r="G896" s="24"/>
      <c r="H896" s="24"/>
      <c r="I896" s="24"/>
      <c r="J896" s="24"/>
      <c r="K896" s="24"/>
      <c r="L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6"/>
      <c r="Z896" s="24"/>
      <c r="AA896" s="24"/>
      <c r="AC896" s="24"/>
      <c r="AF896" s="24"/>
      <c r="AG896" s="24"/>
    </row>
    <row r="897" spans="7:33" ht="15.75" customHeight="1">
      <c r="G897" s="24"/>
      <c r="H897" s="24"/>
      <c r="I897" s="24"/>
      <c r="J897" s="24"/>
      <c r="K897" s="24"/>
      <c r="L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6"/>
      <c r="Z897" s="24"/>
      <c r="AA897" s="24"/>
      <c r="AC897" s="24"/>
      <c r="AF897" s="24"/>
      <c r="AG897" s="24"/>
    </row>
    <row r="898" spans="7:33" ht="15.75" customHeight="1">
      <c r="G898" s="24"/>
      <c r="H898" s="24"/>
      <c r="I898" s="24"/>
      <c r="J898" s="24"/>
      <c r="K898" s="24"/>
      <c r="L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6"/>
      <c r="Z898" s="24"/>
      <c r="AA898" s="24"/>
      <c r="AC898" s="24"/>
      <c r="AF898" s="24"/>
      <c r="AG898" s="24"/>
    </row>
    <row r="899" spans="7:33" ht="15.75" customHeight="1">
      <c r="G899" s="24"/>
      <c r="H899" s="24"/>
      <c r="I899" s="24"/>
      <c r="J899" s="24"/>
      <c r="K899" s="24"/>
      <c r="L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6"/>
      <c r="Z899" s="24"/>
      <c r="AA899" s="24"/>
      <c r="AC899" s="24"/>
      <c r="AF899" s="24"/>
      <c r="AG899" s="24"/>
    </row>
    <row r="900" spans="7:33" ht="15.75" customHeight="1">
      <c r="G900" s="24"/>
      <c r="H900" s="24"/>
      <c r="I900" s="24"/>
      <c r="J900" s="24"/>
      <c r="K900" s="24"/>
      <c r="L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6"/>
      <c r="Z900" s="24"/>
      <c r="AA900" s="24"/>
      <c r="AC900" s="24"/>
      <c r="AF900" s="24"/>
      <c r="AG900" s="24"/>
    </row>
    <row r="901" spans="7:33" ht="15.75" customHeight="1">
      <c r="G901" s="24"/>
      <c r="H901" s="24"/>
      <c r="I901" s="24"/>
      <c r="J901" s="24"/>
      <c r="K901" s="24"/>
      <c r="L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6"/>
      <c r="Z901" s="24"/>
      <c r="AA901" s="24"/>
      <c r="AC901" s="24"/>
      <c r="AF901" s="24"/>
      <c r="AG901" s="24"/>
    </row>
    <row r="902" spans="7:33" ht="15.75" customHeight="1">
      <c r="G902" s="24"/>
      <c r="H902" s="24"/>
      <c r="I902" s="24"/>
      <c r="J902" s="24"/>
      <c r="K902" s="24"/>
      <c r="L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6"/>
      <c r="Z902" s="24"/>
      <c r="AA902" s="24"/>
      <c r="AC902" s="24"/>
      <c r="AF902" s="24"/>
      <c r="AG902" s="24"/>
    </row>
    <row r="903" spans="7:33" ht="15.75" customHeight="1">
      <c r="G903" s="24"/>
      <c r="H903" s="24"/>
      <c r="I903" s="24"/>
      <c r="J903" s="24"/>
      <c r="K903" s="24"/>
      <c r="L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6"/>
      <c r="Z903" s="24"/>
      <c r="AA903" s="24"/>
      <c r="AC903" s="24"/>
      <c r="AF903" s="24"/>
      <c r="AG903" s="24"/>
    </row>
    <row r="904" spans="7:33" ht="15.75" customHeight="1">
      <c r="G904" s="24"/>
      <c r="H904" s="24"/>
      <c r="I904" s="24"/>
      <c r="J904" s="24"/>
      <c r="K904" s="24"/>
      <c r="L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6"/>
      <c r="Z904" s="24"/>
      <c r="AA904" s="24"/>
      <c r="AC904" s="24"/>
      <c r="AF904" s="24"/>
      <c r="AG904" s="24"/>
    </row>
    <row r="905" spans="7:33" ht="15.75" customHeight="1">
      <c r="G905" s="24"/>
      <c r="H905" s="24"/>
      <c r="I905" s="24"/>
      <c r="J905" s="24"/>
      <c r="K905" s="24"/>
      <c r="L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6"/>
      <c r="Z905" s="24"/>
      <c r="AA905" s="24"/>
      <c r="AC905" s="24"/>
      <c r="AF905" s="24"/>
      <c r="AG905" s="24"/>
    </row>
    <row r="906" spans="7:33" ht="15.75" customHeight="1">
      <c r="G906" s="24"/>
      <c r="H906" s="24"/>
      <c r="I906" s="24"/>
      <c r="J906" s="24"/>
      <c r="K906" s="24"/>
      <c r="L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6"/>
      <c r="Z906" s="24"/>
      <c r="AA906" s="24"/>
      <c r="AC906" s="24"/>
      <c r="AF906" s="24"/>
      <c r="AG906" s="24"/>
    </row>
    <row r="907" spans="7:33" ht="15.75" customHeight="1">
      <c r="G907" s="24"/>
      <c r="H907" s="24"/>
      <c r="I907" s="24"/>
      <c r="J907" s="24"/>
      <c r="K907" s="24"/>
      <c r="L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6"/>
      <c r="Z907" s="24"/>
      <c r="AA907" s="24"/>
      <c r="AC907" s="24"/>
      <c r="AF907" s="24"/>
      <c r="AG907" s="24"/>
    </row>
    <row r="908" spans="7:33" ht="15.75" customHeight="1">
      <c r="G908" s="24"/>
      <c r="H908" s="24"/>
      <c r="I908" s="24"/>
      <c r="J908" s="24"/>
      <c r="K908" s="24"/>
      <c r="L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6"/>
      <c r="Z908" s="24"/>
      <c r="AA908" s="24"/>
      <c r="AC908" s="24"/>
      <c r="AF908" s="24"/>
      <c r="AG908" s="24"/>
    </row>
    <row r="909" spans="7:33" ht="15.75" customHeight="1">
      <c r="G909" s="24"/>
      <c r="H909" s="24"/>
      <c r="I909" s="24"/>
      <c r="J909" s="24"/>
      <c r="K909" s="24"/>
      <c r="L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6"/>
      <c r="Z909" s="24"/>
      <c r="AA909" s="24"/>
      <c r="AC909" s="24"/>
      <c r="AF909" s="24"/>
      <c r="AG909" s="24"/>
    </row>
    <row r="910" spans="7:33" ht="15.75" customHeight="1">
      <c r="G910" s="24"/>
      <c r="H910" s="24"/>
      <c r="I910" s="24"/>
      <c r="J910" s="24"/>
      <c r="K910" s="24"/>
      <c r="L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6"/>
      <c r="Z910" s="24"/>
      <c r="AA910" s="24"/>
      <c r="AC910" s="24"/>
      <c r="AF910" s="24"/>
      <c r="AG910" s="24"/>
    </row>
    <row r="911" spans="7:33" ht="15.75" customHeight="1">
      <c r="G911" s="24"/>
      <c r="H911" s="24"/>
      <c r="I911" s="24"/>
      <c r="J911" s="24"/>
      <c r="K911" s="24"/>
      <c r="L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6"/>
      <c r="Z911" s="24"/>
      <c r="AA911" s="24"/>
      <c r="AC911" s="24"/>
      <c r="AF911" s="24"/>
      <c r="AG911" s="24"/>
    </row>
    <row r="912" spans="7:33" ht="15.75" customHeight="1">
      <c r="G912" s="24"/>
      <c r="H912" s="24"/>
      <c r="I912" s="24"/>
      <c r="J912" s="24"/>
      <c r="K912" s="24"/>
      <c r="L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6"/>
      <c r="Z912" s="24"/>
      <c r="AA912" s="24"/>
      <c r="AC912" s="24"/>
      <c r="AF912" s="24"/>
      <c r="AG912" s="24"/>
    </row>
    <row r="913" spans="7:33" ht="15.75" customHeight="1">
      <c r="G913" s="24"/>
      <c r="H913" s="24"/>
      <c r="I913" s="24"/>
      <c r="J913" s="24"/>
      <c r="K913" s="24"/>
      <c r="L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6"/>
      <c r="Z913" s="24"/>
      <c r="AA913" s="24"/>
      <c r="AC913" s="24"/>
      <c r="AF913" s="24"/>
      <c r="AG913" s="24"/>
    </row>
    <row r="914" spans="7:33" ht="15.75" customHeight="1">
      <c r="G914" s="24"/>
      <c r="H914" s="24"/>
      <c r="I914" s="24"/>
      <c r="J914" s="24"/>
      <c r="K914" s="24"/>
      <c r="L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6"/>
      <c r="Z914" s="24"/>
      <c r="AA914" s="24"/>
      <c r="AC914" s="24"/>
      <c r="AF914" s="24"/>
      <c r="AG914" s="24"/>
    </row>
    <row r="915" spans="7:33" ht="15.75" customHeight="1">
      <c r="G915" s="24"/>
      <c r="H915" s="24"/>
      <c r="I915" s="24"/>
      <c r="J915" s="24"/>
      <c r="K915" s="24"/>
      <c r="L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6"/>
      <c r="Z915" s="24"/>
      <c r="AA915" s="24"/>
      <c r="AC915" s="24"/>
      <c r="AF915" s="24"/>
      <c r="AG915" s="24"/>
    </row>
    <row r="916" spans="7:33" ht="15.75" customHeight="1">
      <c r="G916" s="24"/>
      <c r="H916" s="24"/>
      <c r="I916" s="24"/>
      <c r="J916" s="24"/>
      <c r="K916" s="24"/>
      <c r="L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6"/>
      <c r="Z916" s="24"/>
      <c r="AA916" s="24"/>
      <c r="AC916" s="24"/>
      <c r="AF916" s="24"/>
      <c r="AG916" s="24"/>
    </row>
    <row r="917" spans="7:33" ht="15.75" customHeight="1">
      <c r="G917" s="24"/>
      <c r="H917" s="24"/>
      <c r="I917" s="24"/>
      <c r="J917" s="24"/>
      <c r="K917" s="24"/>
      <c r="L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6"/>
      <c r="Z917" s="24"/>
      <c r="AA917" s="24"/>
      <c r="AC917" s="24"/>
      <c r="AF917" s="24"/>
      <c r="AG917" s="24"/>
    </row>
    <row r="918" spans="7:33" ht="15.75" customHeight="1">
      <c r="G918" s="24"/>
      <c r="H918" s="24"/>
      <c r="I918" s="24"/>
      <c r="J918" s="24"/>
      <c r="K918" s="24"/>
      <c r="L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6"/>
      <c r="Z918" s="24"/>
      <c r="AA918" s="24"/>
      <c r="AC918" s="24"/>
      <c r="AF918" s="24"/>
      <c r="AG918" s="24"/>
    </row>
    <row r="919" spans="7:33" ht="15.75" customHeight="1">
      <c r="G919" s="24"/>
      <c r="H919" s="24"/>
      <c r="I919" s="24"/>
      <c r="J919" s="24"/>
      <c r="K919" s="24"/>
      <c r="L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6"/>
      <c r="Z919" s="24"/>
      <c r="AA919" s="24"/>
      <c r="AC919" s="24"/>
      <c r="AF919" s="24"/>
      <c r="AG919" s="24"/>
    </row>
    <row r="920" spans="7:33" ht="15.75" customHeight="1">
      <c r="G920" s="24"/>
      <c r="H920" s="24"/>
      <c r="I920" s="24"/>
      <c r="J920" s="24"/>
      <c r="K920" s="24"/>
      <c r="L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6"/>
      <c r="Z920" s="24"/>
      <c r="AA920" s="24"/>
      <c r="AC920" s="24"/>
      <c r="AF920" s="24"/>
      <c r="AG920" s="24"/>
    </row>
    <row r="921" spans="7:33" ht="15.75" customHeight="1">
      <c r="G921" s="24"/>
      <c r="H921" s="24"/>
      <c r="I921" s="24"/>
      <c r="J921" s="24"/>
      <c r="K921" s="24"/>
      <c r="L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6"/>
      <c r="Z921" s="24"/>
      <c r="AA921" s="24"/>
      <c r="AC921" s="24"/>
      <c r="AF921" s="24"/>
      <c r="AG921" s="24"/>
    </row>
    <row r="922" spans="7:33" ht="15.75" customHeight="1">
      <c r="G922" s="24"/>
      <c r="H922" s="24"/>
      <c r="I922" s="24"/>
      <c r="J922" s="24"/>
      <c r="K922" s="24"/>
      <c r="L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6"/>
      <c r="Z922" s="24"/>
      <c r="AA922" s="24"/>
      <c r="AC922" s="24"/>
      <c r="AF922" s="24"/>
      <c r="AG922" s="24"/>
    </row>
    <row r="923" spans="7:33" ht="15.75" customHeight="1">
      <c r="G923" s="24"/>
      <c r="H923" s="24"/>
      <c r="I923" s="24"/>
      <c r="J923" s="24"/>
      <c r="K923" s="24"/>
      <c r="L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6"/>
      <c r="Z923" s="24"/>
      <c r="AA923" s="24"/>
      <c r="AC923" s="24"/>
      <c r="AF923" s="24"/>
      <c r="AG923" s="24"/>
    </row>
    <row r="924" spans="7:33" ht="15.75" customHeight="1">
      <c r="G924" s="24"/>
      <c r="H924" s="24"/>
      <c r="I924" s="24"/>
      <c r="J924" s="24"/>
      <c r="K924" s="24"/>
      <c r="L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6"/>
      <c r="Z924" s="24"/>
      <c r="AA924" s="24"/>
      <c r="AC924" s="24"/>
      <c r="AF924" s="24"/>
      <c r="AG924" s="24"/>
    </row>
    <row r="925" spans="7:33" ht="15.75" customHeight="1">
      <c r="G925" s="24"/>
      <c r="H925" s="24"/>
      <c r="I925" s="24"/>
      <c r="J925" s="24"/>
      <c r="K925" s="24"/>
      <c r="L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6"/>
      <c r="Z925" s="24"/>
      <c r="AA925" s="24"/>
      <c r="AC925" s="24"/>
      <c r="AF925" s="24"/>
      <c r="AG925" s="24"/>
    </row>
    <row r="926" spans="7:33" ht="15.75" customHeight="1">
      <c r="G926" s="24"/>
      <c r="H926" s="24"/>
      <c r="I926" s="24"/>
      <c r="J926" s="24"/>
      <c r="K926" s="24"/>
      <c r="L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6"/>
      <c r="Z926" s="24"/>
      <c r="AA926" s="24"/>
      <c r="AC926" s="24"/>
      <c r="AF926" s="24"/>
      <c r="AG926" s="24"/>
    </row>
    <row r="927" spans="7:33" ht="15.75" customHeight="1">
      <c r="G927" s="24"/>
      <c r="H927" s="24"/>
      <c r="I927" s="24"/>
      <c r="J927" s="24"/>
      <c r="K927" s="24"/>
      <c r="L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6"/>
      <c r="Z927" s="24"/>
      <c r="AA927" s="24"/>
      <c r="AC927" s="24"/>
      <c r="AF927" s="24"/>
      <c r="AG927" s="24"/>
    </row>
    <row r="928" spans="7:33" ht="15.75" customHeight="1">
      <c r="G928" s="24"/>
      <c r="H928" s="24"/>
      <c r="I928" s="24"/>
      <c r="J928" s="24"/>
      <c r="K928" s="24"/>
      <c r="L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6"/>
      <c r="Z928" s="24"/>
      <c r="AA928" s="24"/>
      <c r="AC928" s="24"/>
      <c r="AF928" s="24"/>
      <c r="AG928" s="24"/>
    </row>
    <row r="929" spans="7:33" ht="15.75" customHeight="1">
      <c r="G929" s="24"/>
      <c r="H929" s="24"/>
      <c r="I929" s="24"/>
      <c r="J929" s="24"/>
      <c r="K929" s="24"/>
      <c r="L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6"/>
      <c r="Z929" s="24"/>
      <c r="AA929" s="24"/>
      <c r="AC929" s="24"/>
      <c r="AF929" s="24"/>
      <c r="AG929" s="24"/>
    </row>
    <row r="930" spans="7:33" ht="15.75" customHeight="1">
      <c r="G930" s="24"/>
      <c r="H930" s="24"/>
      <c r="I930" s="24"/>
      <c r="J930" s="24"/>
      <c r="K930" s="24"/>
      <c r="L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6"/>
      <c r="Z930" s="24"/>
      <c r="AA930" s="24"/>
      <c r="AC930" s="24"/>
      <c r="AF930" s="24"/>
      <c r="AG930" s="24"/>
    </row>
    <row r="931" spans="7:33" ht="15.75" customHeight="1">
      <c r="G931" s="24"/>
      <c r="H931" s="24"/>
      <c r="I931" s="24"/>
      <c r="J931" s="24"/>
      <c r="K931" s="24"/>
      <c r="L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6"/>
      <c r="Z931" s="24"/>
      <c r="AA931" s="24"/>
      <c r="AC931" s="24"/>
      <c r="AF931" s="24"/>
      <c r="AG931" s="24"/>
    </row>
    <row r="932" spans="7:33" ht="15.75" customHeight="1">
      <c r="G932" s="24"/>
      <c r="H932" s="24"/>
      <c r="I932" s="24"/>
      <c r="J932" s="24"/>
      <c r="K932" s="24"/>
      <c r="L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6"/>
      <c r="Z932" s="24"/>
      <c r="AA932" s="24"/>
      <c r="AC932" s="24"/>
      <c r="AF932" s="24"/>
      <c r="AG932" s="24"/>
    </row>
    <row r="933" spans="7:33" ht="15.75" customHeight="1">
      <c r="G933" s="24"/>
      <c r="H933" s="24"/>
      <c r="I933" s="24"/>
      <c r="J933" s="24"/>
      <c r="K933" s="24"/>
      <c r="L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6"/>
      <c r="Z933" s="24"/>
      <c r="AA933" s="24"/>
      <c r="AC933" s="24"/>
      <c r="AF933" s="24"/>
      <c r="AG933" s="24"/>
    </row>
    <row r="934" spans="7:33" ht="15.75" customHeight="1">
      <c r="G934" s="24"/>
      <c r="H934" s="24"/>
      <c r="I934" s="24"/>
      <c r="J934" s="24"/>
      <c r="K934" s="24"/>
      <c r="L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6"/>
      <c r="Z934" s="24"/>
      <c r="AA934" s="24"/>
      <c r="AC934" s="24"/>
      <c r="AF934" s="24"/>
      <c r="AG934" s="24"/>
    </row>
    <row r="935" spans="7:33" ht="15.75" customHeight="1">
      <c r="G935" s="24"/>
      <c r="H935" s="24"/>
      <c r="I935" s="24"/>
      <c r="J935" s="24"/>
      <c r="K935" s="24"/>
      <c r="L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6"/>
      <c r="Z935" s="24"/>
      <c r="AA935" s="24"/>
      <c r="AC935" s="24"/>
      <c r="AF935" s="24"/>
      <c r="AG935" s="24"/>
    </row>
    <row r="936" spans="7:33" ht="15.75" customHeight="1">
      <c r="G936" s="24"/>
      <c r="H936" s="24"/>
      <c r="I936" s="24"/>
      <c r="J936" s="24"/>
      <c r="K936" s="24"/>
      <c r="L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6"/>
      <c r="Z936" s="24"/>
      <c r="AA936" s="24"/>
      <c r="AC936" s="24"/>
      <c r="AF936" s="24"/>
      <c r="AG936" s="24"/>
    </row>
    <row r="937" spans="7:33" ht="15.75" customHeight="1">
      <c r="G937" s="24"/>
      <c r="H937" s="24"/>
      <c r="I937" s="24"/>
      <c r="J937" s="24"/>
      <c r="K937" s="24"/>
      <c r="L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6"/>
      <c r="Z937" s="24"/>
      <c r="AA937" s="24"/>
      <c r="AC937" s="24"/>
      <c r="AF937" s="24"/>
      <c r="AG937" s="24"/>
    </row>
    <row r="938" spans="7:33" ht="15.75" customHeight="1">
      <c r="G938" s="24"/>
      <c r="H938" s="24"/>
      <c r="I938" s="24"/>
      <c r="J938" s="24"/>
      <c r="K938" s="24"/>
      <c r="L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6"/>
      <c r="Z938" s="24"/>
      <c r="AA938" s="24"/>
      <c r="AC938" s="24"/>
      <c r="AF938" s="24"/>
      <c r="AG938" s="24"/>
    </row>
    <row r="939" spans="7:33" ht="15.75" customHeight="1">
      <c r="G939" s="24"/>
      <c r="H939" s="24"/>
      <c r="I939" s="24"/>
      <c r="J939" s="24"/>
      <c r="K939" s="24"/>
      <c r="L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6"/>
      <c r="Z939" s="24"/>
      <c r="AA939" s="24"/>
      <c r="AC939" s="24"/>
      <c r="AF939" s="24"/>
      <c r="AG939" s="24"/>
    </row>
    <row r="940" spans="7:33" ht="15.75" customHeight="1">
      <c r="G940" s="24"/>
      <c r="H940" s="24"/>
      <c r="I940" s="24"/>
      <c r="J940" s="24"/>
      <c r="K940" s="24"/>
      <c r="L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6"/>
      <c r="Z940" s="24"/>
      <c r="AA940" s="24"/>
      <c r="AC940" s="24"/>
      <c r="AF940" s="24"/>
      <c r="AG940" s="24"/>
    </row>
    <row r="941" spans="7:33" ht="15.75" customHeight="1">
      <c r="G941" s="24"/>
      <c r="H941" s="24"/>
      <c r="I941" s="24"/>
      <c r="J941" s="24"/>
      <c r="K941" s="24"/>
      <c r="L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6"/>
      <c r="Z941" s="24"/>
      <c r="AA941" s="24"/>
      <c r="AC941" s="24"/>
      <c r="AF941" s="24"/>
      <c r="AG941" s="24"/>
    </row>
    <row r="942" spans="7:33" ht="15.75" customHeight="1">
      <c r="G942" s="24"/>
      <c r="H942" s="24"/>
      <c r="I942" s="24"/>
      <c r="J942" s="24"/>
      <c r="K942" s="24"/>
      <c r="L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6"/>
      <c r="Z942" s="24"/>
      <c r="AA942" s="24"/>
      <c r="AC942" s="24"/>
      <c r="AF942" s="24"/>
      <c r="AG942" s="24"/>
    </row>
    <row r="943" spans="7:33" ht="15.75" customHeight="1">
      <c r="G943" s="24"/>
      <c r="H943" s="24"/>
      <c r="I943" s="24"/>
      <c r="J943" s="24"/>
      <c r="K943" s="24"/>
      <c r="L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6"/>
      <c r="Z943" s="24"/>
      <c r="AA943" s="24"/>
      <c r="AC943" s="24"/>
      <c r="AF943" s="24"/>
      <c r="AG943" s="24"/>
    </row>
    <row r="944" spans="7:33" ht="15.75" customHeight="1">
      <c r="G944" s="24"/>
      <c r="H944" s="24"/>
      <c r="I944" s="24"/>
      <c r="J944" s="24"/>
      <c r="K944" s="24"/>
      <c r="L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6"/>
      <c r="Z944" s="24"/>
      <c r="AA944" s="24"/>
      <c r="AC944" s="24"/>
      <c r="AF944" s="24"/>
      <c r="AG944" s="24"/>
    </row>
    <row r="945" spans="7:33" ht="15.75" customHeight="1">
      <c r="G945" s="24"/>
      <c r="H945" s="24"/>
      <c r="I945" s="24"/>
      <c r="J945" s="24"/>
      <c r="K945" s="24"/>
      <c r="L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6"/>
      <c r="Z945" s="24"/>
      <c r="AA945" s="24"/>
      <c r="AC945" s="24"/>
      <c r="AF945" s="24"/>
      <c r="AG945" s="24"/>
    </row>
    <row r="946" spans="7:33" ht="15.75" customHeight="1">
      <c r="G946" s="24"/>
      <c r="H946" s="24"/>
      <c r="I946" s="24"/>
      <c r="J946" s="24"/>
      <c r="K946" s="24"/>
      <c r="L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6"/>
      <c r="Z946" s="24"/>
      <c r="AA946" s="24"/>
      <c r="AC946" s="24"/>
      <c r="AF946" s="24"/>
      <c r="AG946" s="24"/>
    </row>
    <row r="947" spans="7:33" ht="15.75" customHeight="1">
      <c r="G947" s="24"/>
      <c r="H947" s="24"/>
      <c r="I947" s="24"/>
      <c r="J947" s="24"/>
      <c r="K947" s="24"/>
      <c r="L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6"/>
      <c r="Z947" s="24"/>
      <c r="AA947" s="24"/>
      <c r="AC947" s="24"/>
      <c r="AF947" s="24"/>
      <c r="AG947" s="24"/>
    </row>
    <row r="948" spans="7:33" ht="15.75" customHeight="1">
      <c r="G948" s="24"/>
      <c r="H948" s="24"/>
      <c r="I948" s="24"/>
      <c r="J948" s="24"/>
      <c r="K948" s="24"/>
      <c r="L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6"/>
      <c r="Z948" s="24"/>
      <c r="AA948" s="24"/>
      <c r="AC948" s="24"/>
      <c r="AF948" s="24"/>
      <c r="AG948" s="24"/>
    </row>
    <row r="949" spans="7:33" ht="15.75" customHeight="1">
      <c r="G949" s="24"/>
      <c r="H949" s="24"/>
      <c r="I949" s="24"/>
      <c r="J949" s="24"/>
      <c r="K949" s="24"/>
      <c r="L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6"/>
      <c r="Z949" s="24"/>
      <c r="AA949" s="24"/>
      <c r="AC949" s="24"/>
      <c r="AF949" s="24"/>
      <c r="AG949" s="24"/>
    </row>
    <row r="950" spans="7:33" ht="15.75" customHeight="1">
      <c r="G950" s="24"/>
      <c r="H950" s="24"/>
      <c r="I950" s="24"/>
      <c r="J950" s="24"/>
      <c r="K950" s="24"/>
      <c r="L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6"/>
      <c r="Z950" s="24"/>
      <c r="AA950" s="24"/>
      <c r="AC950" s="24"/>
      <c r="AF950" s="24"/>
      <c r="AG950" s="24"/>
    </row>
    <row r="951" spans="7:33" ht="15.75" customHeight="1">
      <c r="G951" s="24"/>
      <c r="H951" s="24"/>
      <c r="I951" s="24"/>
      <c r="J951" s="24"/>
      <c r="K951" s="24"/>
      <c r="L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6"/>
      <c r="Z951" s="24"/>
      <c r="AA951" s="24"/>
      <c r="AC951" s="24"/>
      <c r="AF951" s="24"/>
      <c r="AG951" s="24"/>
    </row>
    <row r="952" spans="7:33" ht="15.75" customHeight="1">
      <c r="G952" s="24"/>
      <c r="H952" s="24"/>
      <c r="I952" s="24"/>
      <c r="J952" s="24"/>
      <c r="K952" s="24"/>
      <c r="L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6"/>
      <c r="Z952" s="24"/>
      <c r="AA952" s="24"/>
      <c r="AC952" s="24"/>
      <c r="AF952" s="24"/>
      <c r="AG952" s="24"/>
    </row>
    <row r="953" spans="7:33" ht="15.75" customHeight="1">
      <c r="G953" s="24"/>
      <c r="H953" s="24"/>
      <c r="I953" s="24"/>
      <c r="J953" s="24"/>
      <c r="K953" s="24"/>
      <c r="L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6"/>
      <c r="Z953" s="24"/>
      <c r="AA953" s="24"/>
      <c r="AC953" s="24"/>
      <c r="AF953" s="24"/>
      <c r="AG953" s="24"/>
    </row>
    <row r="954" spans="7:33" ht="15.75" customHeight="1">
      <c r="G954" s="24"/>
      <c r="H954" s="24"/>
      <c r="I954" s="24"/>
      <c r="J954" s="24"/>
      <c r="K954" s="24"/>
      <c r="L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6"/>
      <c r="Z954" s="24"/>
      <c r="AA954" s="24"/>
      <c r="AC954" s="24"/>
      <c r="AF954" s="24"/>
      <c r="AG954" s="24"/>
    </row>
    <row r="955" spans="7:33" ht="15.75" customHeight="1">
      <c r="G955" s="24"/>
      <c r="H955" s="24"/>
      <c r="I955" s="24"/>
      <c r="J955" s="24"/>
      <c r="K955" s="24"/>
      <c r="L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6"/>
      <c r="Z955" s="24"/>
      <c r="AA955" s="24"/>
      <c r="AC955" s="24"/>
      <c r="AF955" s="24"/>
      <c r="AG955" s="24"/>
    </row>
    <row r="956" spans="7:33" ht="15.75" customHeight="1">
      <c r="G956" s="24"/>
      <c r="H956" s="24"/>
      <c r="I956" s="24"/>
      <c r="J956" s="24"/>
      <c r="K956" s="24"/>
      <c r="L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6"/>
      <c r="Z956" s="24"/>
      <c r="AA956" s="24"/>
      <c r="AC956" s="24"/>
      <c r="AF956" s="24"/>
      <c r="AG956" s="24"/>
    </row>
    <row r="957" spans="7:33" ht="15.75" customHeight="1">
      <c r="G957" s="24"/>
      <c r="H957" s="24"/>
      <c r="I957" s="24"/>
      <c r="J957" s="24"/>
      <c r="K957" s="24"/>
      <c r="L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6"/>
      <c r="Z957" s="24"/>
      <c r="AA957" s="24"/>
      <c r="AC957" s="24"/>
      <c r="AF957" s="24"/>
      <c r="AG957" s="24"/>
    </row>
    <row r="958" spans="7:33" ht="15.75" customHeight="1">
      <c r="G958" s="24"/>
      <c r="H958" s="24"/>
      <c r="I958" s="24"/>
      <c r="J958" s="24"/>
      <c r="K958" s="24"/>
      <c r="L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6"/>
      <c r="Z958" s="24"/>
      <c r="AA958" s="24"/>
      <c r="AC958" s="24"/>
      <c r="AF958" s="24"/>
      <c r="AG958" s="24"/>
    </row>
    <row r="959" spans="7:33" ht="15.75" customHeight="1">
      <c r="G959" s="24"/>
      <c r="H959" s="24"/>
      <c r="I959" s="24"/>
      <c r="J959" s="24"/>
      <c r="K959" s="24"/>
      <c r="L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6"/>
      <c r="Z959" s="24"/>
      <c r="AA959" s="24"/>
      <c r="AC959" s="24"/>
      <c r="AF959" s="24"/>
      <c r="AG959" s="24"/>
    </row>
    <row r="960" spans="7:33" ht="15.75" customHeight="1">
      <c r="G960" s="24"/>
      <c r="H960" s="24"/>
      <c r="I960" s="24"/>
      <c r="J960" s="24"/>
      <c r="K960" s="24"/>
      <c r="L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6"/>
      <c r="Z960" s="24"/>
      <c r="AA960" s="24"/>
      <c r="AC960" s="24"/>
      <c r="AF960" s="24"/>
      <c r="AG960" s="24"/>
    </row>
    <row r="961" spans="7:33" ht="15.75" customHeight="1">
      <c r="G961" s="24"/>
      <c r="H961" s="24"/>
      <c r="I961" s="24"/>
      <c r="J961" s="24"/>
      <c r="K961" s="24"/>
      <c r="L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6"/>
      <c r="Z961" s="24"/>
      <c r="AA961" s="24"/>
      <c r="AC961" s="24"/>
      <c r="AF961" s="24"/>
      <c r="AG961" s="24"/>
    </row>
    <row r="962" spans="7:33" ht="15.75" customHeight="1">
      <c r="G962" s="24"/>
      <c r="H962" s="24"/>
      <c r="I962" s="24"/>
      <c r="J962" s="24"/>
      <c r="K962" s="24"/>
      <c r="L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6"/>
      <c r="Z962" s="24"/>
      <c r="AA962" s="24"/>
      <c r="AC962" s="24"/>
      <c r="AF962" s="24"/>
      <c r="AG962" s="24"/>
    </row>
    <row r="963" spans="7:33" ht="15.75" customHeight="1">
      <c r="G963" s="24"/>
      <c r="H963" s="24"/>
      <c r="I963" s="24"/>
      <c r="J963" s="24"/>
      <c r="K963" s="24"/>
      <c r="L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6"/>
      <c r="Z963" s="24"/>
      <c r="AA963" s="24"/>
      <c r="AC963" s="24"/>
      <c r="AF963" s="24"/>
      <c r="AG963" s="24"/>
    </row>
    <row r="964" spans="7:33" ht="15.75" customHeight="1">
      <c r="G964" s="24"/>
      <c r="H964" s="24"/>
      <c r="I964" s="24"/>
      <c r="J964" s="24"/>
      <c r="K964" s="24"/>
      <c r="L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6"/>
      <c r="Z964" s="24"/>
      <c r="AA964" s="24"/>
      <c r="AC964" s="24"/>
      <c r="AF964" s="24"/>
      <c r="AG964" s="24"/>
    </row>
    <row r="965" spans="7:33" ht="15.75" customHeight="1">
      <c r="G965" s="24"/>
      <c r="H965" s="24"/>
      <c r="I965" s="24"/>
      <c r="J965" s="24"/>
      <c r="K965" s="24"/>
      <c r="L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6"/>
      <c r="Z965" s="24"/>
      <c r="AA965" s="24"/>
      <c r="AC965" s="24"/>
      <c r="AF965" s="24"/>
      <c r="AG965" s="24"/>
    </row>
    <row r="966" spans="7:33" ht="15.75" customHeight="1">
      <c r="G966" s="24"/>
      <c r="H966" s="24"/>
      <c r="I966" s="24"/>
      <c r="J966" s="24"/>
      <c r="K966" s="24"/>
      <c r="L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6"/>
      <c r="Z966" s="24"/>
      <c r="AA966" s="24"/>
      <c r="AC966" s="24"/>
      <c r="AF966" s="24"/>
      <c r="AG966" s="24"/>
    </row>
    <row r="967" spans="7:33" ht="15.75" customHeight="1">
      <c r="G967" s="24"/>
      <c r="H967" s="24"/>
      <c r="I967" s="24"/>
      <c r="J967" s="24"/>
      <c r="K967" s="24"/>
      <c r="L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6"/>
      <c r="Z967" s="24"/>
      <c r="AA967" s="24"/>
      <c r="AC967" s="24"/>
      <c r="AF967" s="24"/>
      <c r="AG967" s="24"/>
    </row>
    <row r="968" spans="7:33" ht="15.75" customHeight="1">
      <c r="G968" s="24"/>
      <c r="H968" s="24"/>
      <c r="I968" s="24"/>
      <c r="J968" s="24"/>
      <c r="K968" s="24"/>
      <c r="L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6"/>
      <c r="Z968" s="24"/>
      <c r="AA968" s="24"/>
      <c r="AC968" s="24"/>
      <c r="AF968" s="24"/>
      <c r="AG968" s="24"/>
    </row>
    <row r="969" spans="7:33" ht="15.75" customHeight="1">
      <c r="G969" s="24"/>
      <c r="H969" s="24"/>
      <c r="I969" s="24"/>
      <c r="J969" s="24"/>
      <c r="K969" s="24"/>
      <c r="L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6"/>
      <c r="Z969" s="24"/>
      <c r="AA969" s="24"/>
      <c r="AC969" s="24"/>
      <c r="AF969" s="24"/>
      <c r="AG969" s="24"/>
    </row>
    <row r="970" spans="7:33" ht="15.75" customHeight="1">
      <c r="G970" s="24"/>
      <c r="H970" s="24"/>
      <c r="I970" s="24"/>
      <c r="J970" s="24"/>
      <c r="K970" s="24"/>
      <c r="L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6"/>
      <c r="Z970" s="24"/>
      <c r="AA970" s="24"/>
      <c r="AC970" s="24"/>
      <c r="AF970" s="24"/>
      <c r="AG970" s="24"/>
    </row>
    <row r="971" spans="7:33" ht="15.75" customHeight="1">
      <c r="G971" s="24"/>
      <c r="H971" s="24"/>
      <c r="I971" s="24"/>
      <c r="J971" s="24"/>
      <c r="K971" s="24"/>
      <c r="L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6"/>
      <c r="Z971" s="24"/>
      <c r="AA971" s="24"/>
      <c r="AC971" s="24"/>
      <c r="AF971" s="24"/>
      <c r="AG971" s="24"/>
    </row>
    <row r="972" spans="7:33" ht="15.75" customHeight="1">
      <c r="G972" s="24"/>
      <c r="H972" s="24"/>
      <c r="I972" s="24"/>
      <c r="J972" s="24"/>
      <c r="K972" s="24"/>
      <c r="L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6"/>
      <c r="Z972" s="24"/>
      <c r="AA972" s="24"/>
      <c r="AC972" s="24"/>
      <c r="AF972" s="24"/>
      <c r="AG972" s="24"/>
    </row>
    <row r="973" spans="7:33" ht="15.75" customHeight="1">
      <c r="G973" s="24"/>
      <c r="H973" s="24"/>
      <c r="I973" s="24"/>
      <c r="J973" s="24"/>
      <c r="K973" s="24"/>
      <c r="L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6"/>
      <c r="Z973" s="24"/>
      <c r="AA973" s="24"/>
      <c r="AC973" s="24"/>
      <c r="AF973" s="24"/>
      <c r="AG973" s="24"/>
    </row>
    <row r="974" spans="7:33" ht="15.75" customHeight="1">
      <c r="G974" s="24"/>
      <c r="H974" s="24"/>
      <c r="I974" s="24"/>
      <c r="J974" s="24"/>
      <c r="K974" s="24"/>
      <c r="L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6"/>
      <c r="Z974" s="24"/>
      <c r="AA974" s="24"/>
      <c r="AC974" s="24"/>
      <c r="AF974" s="24"/>
      <c r="AG974" s="24"/>
    </row>
    <row r="975" spans="7:33" ht="15.75" customHeight="1">
      <c r="G975" s="24"/>
      <c r="H975" s="24"/>
      <c r="I975" s="24"/>
      <c r="J975" s="24"/>
      <c r="K975" s="24"/>
      <c r="L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6"/>
      <c r="Z975" s="24"/>
      <c r="AA975" s="24"/>
      <c r="AC975" s="24"/>
      <c r="AF975" s="24"/>
      <c r="AG975" s="24"/>
    </row>
    <row r="976" spans="7:33" ht="15.75" customHeight="1">
      <c r="G976" s="24"/>
      <c r="H976" s="24"/>
      <c r="I976" s="24"/>
      <c r="J976" s="24"/>
      <c r="K976" s="24"/>
      <c r="L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6"/>
      <c r="Z976" s="24"/>
      <c r="AA976" s="24"/>
      <c r="AC976" s="24"/>
      <c r="AF976" s="24"/>
      <c r="AG976" s="24"/>
    </row>
    <row r="977" spans="7:33" ht="15.75" customHeight="1">
      <c r="G977" s="24"/>
      <c r="H977" s="24"/>
      <c r="I977" s="24"/>
      <c r="J977" s="24"/>
      <c r="K977" s="24"/>
      <c r="L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6"/>
      <c r="Z977" s="24"/>
      <c r="AA977" s="24"/>
      <c r="AC977" s="24"/>
      <c r="AF977" s="24"/>
      <c r="AG977" s="24"/>
    </row>
    <row r="978" spans="7:33" ht="15.75" customHeight="1">
      <c r="G978" s="24"/>
      <c r="H978" s="24"/>
      <c r="I978" s="24"/>
      <c r="J978" s="24"/>
      <c r="K978" s="24"/>
      <c r="L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6"/>
      <c r="Z978" s="24"/>
      <c r="AA978" s="24"/>
      <c r="AC978" s="24"/>
      <c r="AF978" s="24"/>
      <c r="AG978" s="24"/>
    </row>
    <row r="979" spans="7:33" ht="15.75" customHeight="1">
      <c r="G979" s="24"/>
      <c r="H979" s="24"/>
      <c r="I979" s="24"/>
      <c r="J979" s="24"/>
      <c r="K979" s="24"/>
      <c r="L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6"/>
      <c r="Z979" s="24"/>
      <c r="AA979" s="24"/>
      <c r="AC979" s="24"/>
      <c r="AF979" s="24"/>
      <c r="AG979" s="24"/>
    </row>
    <row r="980" spans="7:33" ht="15.75" customHeight="1">
      <c r="G980" s="24"/>
      <c r="H980" s="24"/>
      <c r="I980" s="24"/>
      <c r="J980" s="24"/>
      <c r="K980" s="24"/>
      <c r="L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6"/>
      <c r="Z980" s="24"/>
      <c r="AA980" s="24"/>
      <c r="AC980" s="24"/>
      <c r="AF980" s="24"/>
      <c r="AG980" s="24"/>
    </row>
    <row r="981" spans="7:33" ht="15.75" customHeight="1">
      <c r="G981" s="24"/>
      <c r="H981" s="24"/>
      <c r="I981" s="24"/>
      <c r="J981" s="24"/>
      <c r="K981" s="24"/>
      <c r="L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6"/>
      <c r="Z981" s="24"/>
      <c r="AA981" s="24"/>
      <c r="AC981" s="24"/>
      <c r="AF981" s="24"/>
      <c r="AG981" s="24"/>
    </row>
    <row r="982" spans="7:33" ht="15.75" customHeight="1">
      <c r="G982" s="24"/>
      <c r="H982" s="24"/>
      <c r="I982" s="24"/>
      <c r="J982" s="24"/>
      <c r="K982" s="24"/>
      <c r="L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6"/>
      <c r="Z982" s="24"/>
      <c r="AA982" s="24"/>
      <c r="AC982" s="24"/>
      <c r="AF982" s="24"/>
      <c r="AG982" s="24"/>
    </row>
    <row r="983" spans="7:33" ht="15.75" customHeight="1">
      <c r="G983" s="24"/>
      <c r="H983" s="24"/>
      <c r="I983" s="24"/>
      <c r="J983" s="24"/>
      <c r="K983" s="24"/>
      <c r="L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6"/>
      <c r="Z983" s="24"/>
      <c r="AA983" s="24"/>
      <c r="AC983" s="24"/>
      <c r="AF983" s="24"/>
      <c r="AG983" s="24"/>
    </row>
    <row r="984" spans="7:33" ht="15.75" customHeight="1">
      <c r="G984" s="24"/>
      <c r="H984" s="24"/>
      <c r="I984" s="24"/>
      <c r="J984" s="24"/>
      <c r="K984" s="24"/>
      <c r="L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6"/>
      <c r="Z984" s="24"/>
      <c r="AA984" s="24"/>
      <c r="AC984" s="24"/>
      <c r="AF984" s="24"/>
      <c r="AG984" s="24"/>
    </row>
    <row r="985" spans="7:33" ht="15.75" customHeight="1">
      <c r="G985" s="24"/>
      <c r="H985" s="24"/>
      <c r="I985" s="24"/>
      <c r="J985" s="24"/>
      <c r="K985" s="24"/>
      <c r="L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6"/>
      <c r="Z985" s="24"/>
      <c r="AA985" s="24"/>
      <c r="AC985" s="24"/>
      <c r="AF985" s="24"/>
      <c r="AG985" s="24"/>
    </row>
    <row r="986" spans="7:33" ht="15.75" customHeight="1">
      <c r="G986" s="24"/>
      <c r="H986" s="24"/>
      <c r="I986" s="24"/>
      <c r="J986" s="24"/>
      <c r="K986" s="24"/>
      <c r="L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6"/>
      <c r="Z986" s="24"/>
      <c r="AA986" s="24"/>
      <c r="AC986" s="24"/>
      <c r="AF986" s="24"/>
      <c r="AG986" s="24"/>
    </row>
    <row r="987" spans="7:33" ht="15.75" customHeight="1">
      <c r="G987" s="24"/>
      <c r="H987" s="24"/>
      <c r="I987" s="24"/>
      <c r="J987" s="24"/>
      <c r="K987" s="24"/>
      <c r="L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6"/>
      <c r="Z987" s="24"/>
      <c r="AA987" s="24"/>
      <c r="AC987" s="24"/>
      <c r="AF987" s="24"/>
      <c r="AG987" s="24"/>
    </row>
    <row r="988" spans="7:33" ht="15.75" customHeight="1">
      <c r="G988" s="24"/>
      <c r="H988" s="24"/>
      <c r="I988" s="24"/>
      <c r="J988" s="24"/>
      <c r="K988" s="24"/>
      <c r="L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6"/>
      <c r="Z988" s="24"/>
      <c r="AA988" s="24"/>
      <c r="AC988" s="24"/>
      <c r="AF988" s="24"/>
      <c r="AG988" s="24"/>
    </row>
    <row r="989" spans="7:33" ht="15.75" customHeight="1">
      <c r="G989" s="24"/>
      <c r="H989" s="24"/>
      <c r="I989" s="24"/>
      <c r="J989" s="24"/>
      <c r="K989" s="24"/>
      <c r="L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6"/>
      <c r="Z989" s="24"/>
      <c r="AA989" s="24"/>
      <c r="AC989" s="24"/>
      <c r="AF989" s="24"/>
      <c r="AG989" s="24"/>
    </row>
    <row r="990" spans="7:33" ht="15.75" customHeight="1">
      <c r="G990" s="24"/>
      <c r="H990" s="24"/>
      <c r="I990" s="24"/>
      <c r="J990" s="24"/>
      <c r="K990" s="24"/>
      <c r="L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6"/>
      <c r="Z990" s="24"/>
      <c r="AA990" s="24"/>
      <c r="AC990" s="24"/>
      <c r="AF990" s="24"/>
      <c r="AG990" s="24"/>
    </row>
    <row r="991" spans="7:33" ht="15.75" customHeight="1">
      <c r="G991" s="24"/>
      <c r="H991" s="24"/>
      <c r="I991" s="24"/>
      <c r="J991" s="24"/>
      <c r="K991" s="24"/>
      <c r="L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6"/>
      <c r="Z991" s="24"/>
      <c r="AA991" s="24"/>
      <c r="AC991" s="24"/>
      <c r="AF991" s="24"/>
      <c r="AG991" s="24"/>
    </row>
    <row r="992" spans="7:33" ht="15.75" customHeight="1">
      <c r="G992" s="24"/>
      <c r="H992" s="24"/>
      <c r="I992" s="24"/>
      <c r="J992" s="24"/>
      <c r="K992" s="24"/>
      <c r="L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6"/>
      <c r="Z992" s="24"/>
      <c r="AA992" s="24"/>
      <c r="AC992" s="24"/>
      <c r="AF992" s="24"/>
      <c r="AG992" s="24"/>
    </row>
    <row r="993" spans="7:33" ht="15.75" customHeight="1">
      <c r="G993" s="24"/>
      <c r="H993" s="24"/>
      <c r="I993" s="24"/>
      <c r="J993" s="24"/>
      <c r="K993" s="24"/>
      <c r="L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6"/>
      <c r="Z993" s="24"/>
      <c r="AA993" s="24"/>
      <c r="AC993" s="24"/>
      <c r="AF993" s="24"/>
      <c r="AG993" s="24"/>
    </row>
    <row r="994" spans="7:33" ht="15.75" customHeight="1">
      <c r="G994" s="24"/>
      <c r="H994" s="24"/>
      <c r="I994" s="24"/>
      <c r="J994" s="24"/>
      <c r="K994" s="24"/>
      <c r="L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6"/>
      <c r="Z994" s="24"/>
      <c r="AA994" s="24"/>
      <c r="AC994" s="24"/>
      <c r="AF994" s="24"/>
      <c r="AG994" s="24"/>
    </row>
    <row r="995" spans="7:33" ht="15.75" customHeight="1">
      <c r="G995" s="24"/>
      <c r="H995" s="24"/>
      <c r="I995" s="24"/>
      <c r="J995" s="24"/>
      <c r="K995" s="24"/>
      <c r="L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6"/>
      <c r="Z995" s="24"/>
      <c r="AA995" s="24"/>
      <c r="AC995" s="24"/>
      <c r="AF995" s="24"/>
      <c r="AG995" s="24"/>
    </row>
    <row r="996" spans="7:33" ht="15.75" customHeight="1">
      <c r="G996" s="24"/>
      <c r="H996" s="24"/>
      <c r="I996" s="24"/>
      <c r="J996" s="24"/>
      <c r="K996" s="24"/>
      <c r="L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6"/>
      <c r="Z996" s="24"/>
      <c r="AA996" s="24"/>
      <c r="AC996" s="24"/>
      <c r="AF996" s="24"/>
      <c r="AG996" s="24"/>
    </row>
    <row r="997" spans="7:33" ht="15.75" customHeight="1">
      <c r="G997" s="24"/>
      <c r="H997" s="24"/>
      <c r="I997" s="24"/>
      <c r="J997" s="24"/>
      <c r="K997" s="24"/>
      <c r="L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6"/>
      <c r="Z997" s="24"/>
      <c r="AA997" s="24"/>
      <c r="AC997" s="24"/>
      <c r="AF997" s="24"/>
      <c r="AG997" s="24"/>
    </row>
    <row r="998" spans="7:33" ht="15.75" customHeight="1">
      <c r="G998" s="24"/>
      <c r="H998" s="24"/>
      <c r="I998" s="24"/>
      <c r="J998" s="24"/>
      <c r="K998" s="24"/>
      <c r="L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6"/>
      <c r="Z998" s="24"/>
      <c r="AA998" s="24"/>
      <c r="AC998" s="24"/>
      <c r="AF998" s="24"/>
      <c r="AG998" s="24"/>
    </row>
    <row r="999" spans="7:33" ht="15.75" customHeight="1">
      <c r="G999" s="24"/>
      <c r="H999" s="24"/>
      <c r="I999" s="24"/>
      <c r="J999" s="24"/>
      <c r="K999" s="24"/>
      <c r="L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6"/>
      <c r="Z999" s="24"/>
      <c r="AA999" s="24"/>
      <c r="AC999" s="24"/>
      <c r="AF999" s="24"/>
      <c r="AG999" s="24"/>
    </row>
    <row r="1000" spans="7:33" ht="15.75" customHeight="1">
      <c r="G1000" s="24"/>
      <c r="H1000" s="24"/>
      <c r="I1000" s="24"/>
      <c r="J1000" s="24"/>
      <c r="K1000" s="24"/>
      <c r="L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6"/>
      <c r="Z1000" s="24"/>
      <c r="AA1000" s="24"/>
      <c r="AC1000" s="24"/>
      <c r="AF1000" s="24"/>
      <c r="AG1000" s="24"/>
    </row>
    <row r="1001" spans="7:33" ht="15.75" customHeight="1">
      <c r="G1001" s="24"/>
      <c r="H1001" s="24"/>
      <c r="I1001" s="24"/>
      <c r="J1001" s="24"/>
      <c r="K1001" s="24"/>
      <c r="L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6"/>
      <c r="Z1001" s="24"/>
      <c r="AA1001" s="24"/>
      <c r="AC1001" s="24"/>
      <c r="AF1001" s="24"/>
      <c r="AG1001" s="24"/>
    </row>
    <row r="1002" spans="7:33" ht="15.75" customHeight="1">
      <c r="G1002" s="24"/>
      <c r="H1002" s="24"/>
      <c r="I1002" s="24"/>
      <c r="J1002" s="24"/>
      <c r="K1002" s="24"/>
      <c r="L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6"/>
      <c r="Z1002" s="24"/>
      <c r="AA1002" s="24"/>
      <c r="AC1002" s="24"/>
      <c r="AF1002" s="24"/>
      <c r="AG1002" s="24"/>
    </row>
  </sheetData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Tanggamus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2024-03-22T00:58:00Z</dcterms:created>
  <dcterms:modified xsi:type="dcterms:W3CDTF">2024-11-11T05:22:36Z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D49976B9711C413AAF25BC84D263DF4F_13</vt:lpwstr>
  </property>
  <property fmtid="{D5CDD505-2E9C-101B-9397-08002B2CF9AE}" pid="3" name="KSOProductBuildVer">
    <vt:lpwstr>1033-12.2.0.16731</vt:lpwstr>
  </property>
</Properties>
</file>